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270"/>
  </bookViews>
  <sheets>
    <sheet name="стр.1_3" sheetId="1" r:id="rId1"/>
  </sheets>
  <externalReferences>
    <externalReference r:id="rId2"/>
    <externalReference r:id="rId3"/>
  </externalReferences>
  <definedNames>
    <definedName name="_xlnm.Print_Area" localSheetId="0">стр.1_3!$A$1:$M$92</definedName>
  </definedNames>
  <calcPr calcId="124519"/>
</workbook>
</file>

<file path=xl/calcChain.xml><?xml version="1.0" encoding="utf-8"?>
<calcChain xmlns="http://schemas.openxmlformats.org/spreadsheetml/2006/main">
  <c r="L80" i="1"/>
  <c r="K78"/>
  <c r="J78"/>
  <c r="K76"/>
  <c r="L75"/>
  <c r="L73"/>
  <c r="K73"/>
  <c r="J73"/>
  <c r="L72"/>
  <c r="L71"/>
  <c r="I68" l="1"/>
  <c r="K68"/>
  <c r="F20"/>
  <c r="F30"/>
  <c r="F27" s="1"/>
  <c r="G30"/>
  <c r="F61"/>
  <c r="L58" l="1"/>
  <c r="L66" l="1"/>
  <c r="L68" s="1"/>
  <c r="J66" l="1"/>
  <c r="J68" s="1"/>
  <c r="L64" l="1"/>
  <c r="L63"/>
  <c r="K63"/>
  <c r="L62"/>
  <c r="K62"/>
  <c r="L57"/>
  <c r="K57"/>
  <c r="L56"/>
  <c r="K56"/>
  <c r="L55"/>
  <c r="K55"/>
  <c r="L54"/>
  <c r="K54"/>
  <c r="L52"/>
  <c r="K52"/>
  <c r="L51"/>
  <c r="K51"/>
  <c r="K47"/>
  <c r="K46"/>
  <c r="L29"/>
  <c r="K29"/>
  <c r="L45"/>
  <c r="K45"/>
  <c r="L44"/>
  <c r="K44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28"/>
  <c r="K28"/>
  <c r="L25"/>
  <c r="K25"/>
  <c r="L23"/>
  <c r="L22"/>
  <c r="L21"/>
  <c r="K23"/>
  <c r="K22"/>
  <c r="K21"/>
  <c r="J30"/>
  <c r="J27" s="1"/>
  <c r="J21"/>
  <c r="J20" s="1"/>
  <c r="K65" l="1"/>
  <c r="K20"/>
  <c r="K61"/>
  <c r="K48" s="1"/>
  <c r="K30"/>
  <c r="K27" s="1"/>
  <c r="K19" l="1"/>
  <c r="K18" s="1"/>
  <c r="G20"/>
  <c r="H20"/>
  <c r="I20"/>
  <c r="L20"/>
  <c r="M20"/>
  <c r="N20"/>
  <c r="N21"/>
  <c r="N22"/>
  <c r="N23"/>
  <c r="N25"/>
  <c r="N28"/>
  <c r="N29"/>
  <c r="F19"/>
  <c r="G27"/>
  <c r="H30"/>
  <c r="H27" s="1"/>
  <c r="I30"/>
  <c r="I27" s="1"/>
  <c r="J19"/>
  <c r="L30"/>
  <c r="L27" s="1"/>
  <c r="M30"/>
  <c r="M27" s="1"/>
  <c r="N30"/>
  <c r="N31"/>
  <c r="N33"/>
  <c r="N35"/>
  <c r="N36"/>
  <c r="N37"/>
  <c r="N39"/>
  <c r="N40"/>
  <c r="N41"/>
  <c r="N45"/>
  <c r="N46"/>
  <c r="N47"/>
  <c r="F48"/>
  <c r="N51"/>
  <c r="N52"/>
  <c r="N54"/>
  <c r="N55"/>
  <c r="N56"/>
  <c r="N57"/>
  <c r="N58"/>
  <c r="G61"/>
  <c r="G48" s="1"/>
  <c r="H61"/>
  <c r="H48" s="1"/>
  <c r="N48" s="1"/>
  <c r="I61"/>
  <c r="I48" s="1"/>
  <c r="J61"/>
  <c r="J48" s="1"/>
  <c r="L61"/>
  <c r="L48" s="1"/>
  <c r="M61"/>
  <c r="M48" s="1"/>
  <c r="N61"/>
  <c r="N62"/>
  <c r="N63"/>
  <c r="F65"/>
  <c r="G65"/>
  <c r="H65"/>
  <c r="I65"/>
  <c r="J65"/>
  <c r="L65"/>
  <c r="M65"/>
  <c r="N65"/>
  <c r="I72"/>
  <c r="F73"/>
  <c r="H73"/>
  <c r="I73"/>
  <c r="F78"/>
  <c r="H78"/>
  <c r="I78"/>
  <c r="F81"/>
  <c r="H81"/>
  <c r="I81"/>
  <c r="I83"/>
  <c r="J18" l="1"/>
  <c r="L19"/>
  <c r="L18" s="1"/>
  <c r="AH18" s="1"/>
  <c r="F18"/>
  <c r="H19"/>
  <c r="N27"/>
  <c r="I19"/>
  <c r="I18" s="1"/>
  <c r="G19"/>
  <c r="G18" s="1"/>
  <c r="M19"/>
  <c r="M18" s="1"/>
  <c r="AI18" s="1"/>
  <c r="AF18"/>
  <c r="AK18"/>
  <c r="AG18"/>
  <c r="N19" l="1"/>
  <c r="H18"/>
  <c r="N18" l="1"/>
  <c r="AJ18" s="1"/>
  <c r="F66" l="1"/>
  <c r="G66"/>
  <c r="H66"/>
</calcChain>
</file>

<file path=xl/sharedStrings.xml><?xml version="1.0" encoding="utf-8"?>
<sst xmlns="http://schemas.openxmlformats.org/spreadsheetml/2006/main" count="260" uniqueCount="173">
  <si>
    <t xml:space="preserve">   Приложение 2</t>
  </si>
  <si>
    <t xml:space="preserve">   к приказу Федеральной службы по тарифам</t>
  </si>
  <si>
    <t xml:space="preserve">   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</si>
  <si>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</si>
  <si>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</si>
  <si>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</si>
  <si>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</si>
  <si>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</si>
  <si>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</si>
  <si>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2801091892</t>
  </si>
  <si>
    <t>КПП:</t>
  </si>
  <si>
    <t>280101001</t>
  </si>
  <si>
    <t xml:space="preserve"> гг.</t>
  </si>
  <si>
    <t>№ п/п</t>
  </si>
  <si>
    <t>Показатель</t>
  </si>
  <si>
    <t>Ед. изм.</t>
  </si>
  <si>
    <t>2016г.</t>
  </si>
  <si>
    <t>2017г.</t>
  </si>
  <si>
    <t>2018г.</t>
  </si>
  <si>
    <t>2019г.</t>
  </si>
  <si>
    <t>Примечание ***</t>
  </si>
  <si>
    <t>план *</t>
  </si>
  <si>
    <t>факт**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</si>
  <si>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</si>
  <si>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</si>
  <si>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</si>
  <si>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</si>
  <si>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</si>
  <si>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</si>
  <si>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</si>
  <si>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</si>
  <si>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</si>
  <si>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</si>
  <si>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</si>
  <si>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</si>
  <si>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</si>
  <si>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</si>
  <si>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</si>
  <si>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</si>
  <si>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</si>
  <si>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</si>
  <si>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</si>
  <si>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</si>
  <si>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</si>
  <si>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</si>
  <si>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</si>
  <si>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</si>
  <si>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</si>
  <si>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</si>
  <si>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</si>
  <si>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</si>
  <si>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</si>
  <si>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</si>
  <si>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Услуги связи</t>
  </si>
  <si>
    <t>1.1.3.3.2</t>
  </si>
  <si>
    <t>Расходы на охрану и пожарную безопасность</t>
  </si>
  <si>
    <t>1.1.3.3.3</t>
  </si>
  <si>
    <t>Расходы на услуги коммунального хозяйства</t>
  </si>
  <si>
    <t>1.1.3.3.4</t>
  </si>
  <si>
    <t>Расходы на юридические услуги</t>
  </si>
  <si>
    <t>1.1.3.3.5</t>
  </si>
  <si>
    <t>Расходы на информационные услуги</t>
  </si>
  <si>
    <t>1.1.3.3.6</t>
  </si>
  <si>
    <t>Расходы на консультационные услуги</t>
  </si>
  <si>
    <t>1.1.3.3.7</t>
  </si>
  <si>
    <t>Расходы на аудиторские услуги</t>
  </si>
  <si>
    <t>1.1.3.3.8</t>
  </si>
  <si>
    <t>Расходы на сертификацию</t>
  </si>
  <si>
    <t>1.1.3.3.9</t>
  </si>
  <si>
    <t>Расходы на обеспечение нормальных условий труда и мер по технике безопасности</t>
  </si>
  <si>
    <t>1.1.3.3.10</t>
  </si>
  <si>
    <t>Расходы на командировки и представительские</t>
  </si>
  <si>
    <t>1.1.3.3.11</t>
  </si>
  <si>
    <t>Расходы на подготовку кадров</t>
  </si>
  <si>
    <t>1.1.3.3.12</t>
  </si>
  <si>
    <t>Расходы на страхование</t>
  </si>
  <si>
    <t>1.1.3.3.13</t>
  </si>
  <si>
    <t>Целевые средства на НИОКР</t>
  </si>
  <si>
    <t>1.1.3.3.14</t>
  </si>
  <si>
    <t>Содержание управляющей компании</t>
  </si>
  <si>
    <t>1.1.3.3.15</t>
  </si>
  <si>
    <t>Другие 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</si>
  <si>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</si>
  <si>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</si>
  <si>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</si>
  <si>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</si>
  <si>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</si>
  <si>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</si>
  <si>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</si>
  <si>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</si>
  <si>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</si>
  <si>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</si>
  <si>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</si>
  <si>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</si>
  <si>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</si>
  <si>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</si>
  <si>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</si>
  <si>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</si>
  <si>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</si>
  <si>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</si>
  <si>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</si>
  <si>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</si>
  <si>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</si>
  <si>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</si>
  <si>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</si>
  <si>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</si>
  <si>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</si>
  <si>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</si>
  <si>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</si>
  <si>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</si>
  <si>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</si>
  <si>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</si>
  <si>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</si>
  <si>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</si>
  <si>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</si>
  <si>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</si>
  <si>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>Электроэнергия на хоз. нужды</t>
  </si>
  <si>
    <t>1.2.12.2</t>
  </si>
  <si>
    <t>Теплоэнергия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</si>
  <si>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</si>
  <si>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</si>
  <si>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</si>
  <si>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</si>
  <si>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</si>
  <si>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</si>
  <si>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</si>
  <si>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</si>
  <si>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</si>
  <si>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руб./кВтч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</si>
  <si>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</si>
  <si>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</si>
  <si>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</si>
  <si>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</si>
  <si>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</si>
  <si>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</si>
  <si>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</si>
  <si>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</si>
  <si>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</si>
  <si>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</si>
  <si>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</si>
  <si>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</si>
  <si>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</si>
  <si>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 уровне напряжения 10 кВ</t>
  </si>
  <si>
    <t>3.2</t>
  </si>
  <si>
    <t>в том числе количество условных единиц по линиям электропередач на  уровне напряжения 0.4 кВ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</si>
  <si>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</si>
  <si>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</si>
  <si>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</si>
  <si>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</si>
  <si>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</si>
  <si>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</si>
  <si>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</si>
  <si>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</si>
  <si>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 10 кВ</t>
  </si>
  <si>
    <t>5.2</t>
  </si>
  <si>
    <t>в том числе длина линий электропередач 0.4 кВ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</si>
  <si>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</si>
  <si>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</si>
  <si>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</si>
  <si>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</si>
  <si>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</si>
  <si>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</si>
  <si>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</si>
  <si>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</si>
  <si>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</si>
  <si>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</si>
  <si>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</si>
  <si>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</si>
  <si>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</si>
  <si>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</si>
  <si>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АО "Амурские коммунальные системы"</t>
  </si>
  <si>
    <t>2015г.</t>
  </si>
  <si>
    <t>Долгосрочный период регулирования:   2015-2019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</si>
</sst>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name val="Tahoma"/>
      <family val="2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11" applyBorder="0">
      <alignment horizontal="center" vertical="center" wrapText="1"/>
    </xf>
    <xf numFmtId="0" fontId="1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43" fontId="7" fillId="0" borderId="7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43" fontId="6" fillId="0" borderId="7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3" fontId="6" fillId="0" borderId="7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2" fontId="6" fillId="0" borderId="7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43" fontId="6" fillId="0" borderId="7" xfId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2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6" fillId="2" borderId="7" xfId="0" applyNumberFormat="1" applyFont="1" applyFill="1" applyBorder="1" applyAlignment="1">
      <alignment horizontal="center" vertical="center"/>
    </xf>
    <xf numFmtId="43" fontId="6" fillId="2" borderId="7" xfId="0" applyNumberFormat="1" applyFont="1" applyFill="1" applyBorder="1" applyAlignment="1">
      <alignment horizontal="center" vertical="center"/>
    </xf>
    <xf numFmtId="43" fontId="6" fillId="0" borderId="7" xfId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3" fontId="6" fillId="0" borderId="0" xfId="0" applyNumberFormat="1" applyFont="1"/>
    <xf numFmtId="0" fontId="6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6" xfId="0" applyFont="1" applyFill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2"/>
    </xf>
    <xf numFmtId="164" fontId="6" fillId="0" borderId="7" xfId="0" applyNumberFormat="1" applyFont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4">
    <cellStyle name="ЗаголовокСтолбца" xfId="2"/>
    <cellStyle name="Обычный" xfId="0" builtinId="0"/>
    <cellStyle name="Обычный 2_НВВ - сети долгосрочный (15.07) - передано на оформление 2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&#1075;.%20&#1090;&#1072;&#1088;&#1080;&#1092;&#1099;/&#1069;&#1083;&#1077;&#1082;&#1090;&#1088;&#1086;/&#1056;&#1072;&#1089;&#1082;&#1088;&#1099;&#1090;&#1080;&#1077;%20&#1080;&#1085;&#1092;&#1086;&#1088;&#1084;&#1072;&#1094;&#1080;&#1080;/&#1089;&#1090;&#1072;&#1088;&#1086;&#1077;/&#1060;&#1072;&#1082;&#1090;%202015%20&#1075;&#1086;&#1076;%20-%20&#1090;&#1072;&#1088;&#1080;&#1092;%202015%20&#1075;&#1086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&#1075;.%20&#1090;&#1072;&#1088;&#1080;&#1092;&#1099;/&#1069;&#1083;&#1077;&#1082;&#1090;&#1088;&#1086;/&#1050;&#1072;&#1083;&#1100;&#1082;&#1091;&#1083;&#1103;&#1094;&#1080;&#1103;%20&#1087;&#1086;%20&#1082;&#1086;&#1088;-&#1082;&#1077;%20&#1090;&#1072;&#1088;&#1080;&#1092;&#1085;&#1086;&#1075;&#1086;%20&#1088;&#1077;&#1096;&#1077;&#1085;&#1080;&#1103;%20&#1087;&#1086;%20&#1087;&#1077;&#1088;&#1077;&#1076;&#1072;&#1095;&#1077;%20&#1069;&#1069;%20&#1085;&#1072;%202019&#1075;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</sheetNames>
    <sheetDataSet>
      <sheetData sheetId="0">
        <row r="18">
          <cell r="BT18">
            <v>363785.57213848596</v>
          </cell>
          <cell r="BX18">
            <v>408615.89428817318</v>
          </cell>
          <cell r="BY18">
            <v>422952.12798548699</v>
          </cell>
          <cell r="BZ18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ВВ на мощность"/>
      <sheetName val="выпадающие от ТП"/>
      <sheetName val="аренда"/>
      <sheetName val="выручка"/>
      <sheetName val="Форма 3.1"/>
      <sheetName val="корр-ка по цене покупки_в преде"/>
      <sheetName val="корр-ка по цене покупки_сверх"/>
      <sheetName val="потери ДЭК"/>
      <sheetName val="электро 2016"/>
      <sheetName val="электро 2017"/>
      <sheetName val="расчет тарифа"/>
    </sheetNames>
    <sheetDataSet>
      <sheetData sheetId="0">
        <row r="15">
          <cell r="R15">
            <v>15127.631460801449</v>
          </cell>
        </row>
        <row r="16">
          <cell r="S16">
            <v>5740.5479100000002</v>
          </cell>
          <cell r="W16">
            <v>6739.5358631853142</v>
          </cell>
        </row>
        <row r="17">
          <cell r="S17">
            <v>3032.8302200000003</v>
          </cell>
          <cell r="W17">
            <v>9031.909258928823</v>
          </cell>
        </row>
        <row r="18">
          <cell r="S18">
            <v>247.97446000000002</v>
          </cell>
          <cell r="W18">
            <v>181.90806419968732</v>
          </cell>
        </row>
        <row r="19">
          <cell r="S19">
            <v>83154.008059999993</v>
          </cell>
          <cell r="W19">
            <v>133196.32482892077</v>
          </cell>
        </row>
        <row r="21">
          <cell r="S21">
            <v>16143.825919999999</v>
          </cell>
          <cell r="W21">
            <v>24394.257144046431</v>
          </cell>
        </row>
        <row r="23">
          <cell r="S23">
            <v>1053.5480399999997</v>
          </cell>
          <cell r="W23">
            <v>532.32461775089575</v>
          </cell>
        </row>
        <row r="24">
          <cell r="S24">
            <v>1041.2598399999999</v>
          </cell>
          <cell r="W24">
            <v>0</v>
          </cell>
        </row>
        <row r="25">
          <cell r="S25">
            <v>114.27772999999999</v>
          </cell>
          <cell r="W25">
            <v>76.354473223609801</v>
          </cell>
        </row>
        <row r="26">
          <cell r="S26">
            <v>32.119900000000001</v>
          </cell>
          <cell r="W26">
            <v>403.21609653199471</v>
          </cell>
        </row>
        <row r="27">
          <cell r="S27">
            <v>185.24869999999999</v>
          </cell>
          <cell r="W27">
            <v>438.59590648502069</v>
          </cell>
        </row>
        <row r="28">
          <cell r="S28">
            <v>2503.5169799999999</v>
          </cell>
          <cell r="W28">
            <v>0</v>
          </cell>
        </row>
        <row r="29">
          <cell r="S29">
            <v>12.775040000000001</v>
          </cell>
          <cell r="W29">
            <v>66.656345080087419</v>
          </cell>
        </row>
        <row r="30">
          <cell r="S30">
            <v>541.54540999999995</v>
          </cell>
          <cell r="W30">
            <v>225.36551628919611</v>
          </cell>
        </row>
        <row r="31">
          <cell r="S31">
            <v>274.67461000000003</v>
          </cell>
          <cell r="W31">
            <v>1034.6643535595138</v>
          </cell>
        </row>
        <row r="32">
          <cell r="S32">
            <v>854.35101000000009</v>
          </cell>
          <cell r="W32">
            <v>1056.4759877245178</v>
          </cell>
        </row>
        <row r="33">
          <cell r="S33">
            <v>241.62266999999997</v>
          </cell>
          <cell r="W33">
            <v>201.59862762660632</v>
          </cell>
        </row>
        <row r="34">
          <cell r="S34">
            <v>207.96984</v>
          </cell>
          <cell r="W34">
            <v>86.393095412087291</v>
          </cell>
        </row>
        <row r="35">
          <cell r="S35">
            <v>1.29539</v>
          </cell>
          <cell r="W35">
            <v>179.78860841969239</v>
          </cell>
        </row>
        <row r="37">
          <cell r="S37">
            <v>5933.7438899999997</v>
          </cell>
          <cell r="W37">
            <v>0</v>
          </cell>
        </row>
        <row r="38">
          <cell r="S38">
            <v>3736.7205600000007</v>
          </cell>
          <cell r="W38">
            <v>65.971066846776324</v>
          </cell>
        </row>
        <row r="40">
          <cell r="S40">
            <v>109.37725</v>
          </cell>
        </row>
        <row r="41">
          <cell r="S41">
            <v>8093.0099600000003</v>
          </cell>
        </row>
        <row r="42">
          <cell r="S42">
            <v>221.94238999999999</v>
          </cell>
        </row>
        <row r="43">
          <cell r="S43">
            <v>5618.2333799999988</v>
          </cell>
        </row>
        <row r="46">
          <cell r="S46">
            <v>460.44932000000006</v>
          </cell>
          <cell r="W46">
            <v>784.24146671288599</v>
          </cell>
        </row>
        <row r="48">
          <cell r="S48">
            <v>608.69344000000001</v>
          </cell>
        </row>
        <row r="52">
          <cell r="S52">
            <v>1502.8063400000001</v>
          </cell>
          <cell r="W52">
            <v>1730.2914229200001</v>
          </cell>
        </row>
        <row r="53">
          <cell r="S53">
            <v>600.50937999999996</v>
          </cell>
          <cell r="W53">
            <v>734.92903047999994</v>
          </cell>
        </row>
        <row r="54">
          <cell r="S54">
            <v>26799.409540000001</v>
          </cell>
          <cell r="W54">
            <v>12584.012859999999</v>
          </cell>
        </row>
        <row r="55">
          <cell r="S55">
            <v>6897.4437500000004</v>
          </cell>
          <cell r="W55">
            <v>5487.4484241785594</v>
          </cell>
        </row>
        <row r="60">
          <cell r="S60">
            <v>24706.201990000001</v>
          </cell>
          <cell r="W60">
            <v>40225.289870857327</v>
          </cell>
        </row>
        <row r="62">
          <cell r="S62">
            <v>34954.340493813237</v>
          </cell>
          <cell r="W62">
            <v>7228.9628343441318</v>
          </cell>
        </row>
        <row r="63">
          <cell r="W63">
            <v>95408.47</v>
          </cell>
        </row>
        <row r="65">
          <cell r="S65">
            <v>27713.663960000002</v>
          </cell>
          <cell r="W65">
            <v>25626.249199999998</v>
          </cell>
        </row>
        <row r="69">
          <cell r="S69">
            <v>24389.29334</v>
          </cell>
          <cell r="W69">
            <v>28131.61</v>
          </cell>
        </row>
        <row r="76">
          <cell r="W76">
            <v>-8179.6268585117396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1"/>
  <sheetViews>
    <sheetView showGridLines="0" tabSelected="1" view="pageBreakPreview" workbookViewId="0">
      <pane xSplit="5" ySplit="16" topLeftCell="F17" activePane="bottomRight" state="frozen"/>
      <selection pane="topRight" activeCell="BT1" sqref="BT1"/>
      <selection pane="bottomLeft" activeCell="A17" sqref="A17"/>
      <selection pane="bottomRight" activeCell="I59" sqref="I59"/>
    </sheetView>
  </sheetViews>
  <sheetFormatPr defaultColWidth="0.85546875" defaultRowHeight="15"/>
  <cols>
    <col min="1" max="1" width="0.140625" style="2" customWidth="1"/>
    <col min="2" max="2" width="2.5703125" style="2" customWidth="1"/>
    <col min="3" max="3" width="8.5703125" style="2" customWidth="1"/>
    <col min="4" max="4" width="41.7109375" style="2" customWidth="1"/>
    <col min="5" max="5" width="9.140625" style="2" bestFit="1" customWidth="1"/>
    <col min="6" max="7" width="13" style="2" hidden="1" customWidth="1"/>
    <col min="8" max="8" width="13.85546875" style="2" customWidth="1"/>
    <col min="9" max="9" width="13.28515625" style="2" customWidth="1"/>
    <col min="10" max="11" width="15" style="2" customWidth="1"/>
    <col min="12" max="12" width="17" style="2" customWidth="1"/>
    <col min="13" max="13" width="13.85546875" style="2" customWidth="1"/>
    <col min="14" max="14" width="13" style="2" hidden="1" customWidth="1"/>
    <col min="15" max="15" width="13.140625" style="2" hidden="1" customWidth="1"/>
    <col min="16" max="30" width="0.85546875" style="2" hidden="1" customWidth="1"/>
    <col min="31" max="31" width="10.7109375" style="2" hidden="1" customWidth="1"/>
    <col min="32" max="16384" width="0.85546875" style="2"/>
  </cols>
  <sheetData>
    <row r="1" spans="1:31" s="1" customFormat="1" ht="12.75">
      <c r="L1" s="38" t="s">
        <v>0</v>
      </c>
    </row>
    <row r="2" spans="1:31" s="1" customFormat="1" ht="12.75">
      <c r="L2" s="38" t="s">
        <v>1</v>
      </c>
    </row>
    <row r="3" spans="1:31" s="1" customFormat="1" ht="12.75">
      <c r="L3" s="38" t="s">
        <v>2</v>
      </c>
    </row>
    <row r="4" spans="1:31">
      <c r="L4" s="3"/>
    </row>
    <row r="5" spans="1:31" s="4" customFormat="1" ht="15.75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6" spans="1:31" s="4" customFormat="1" ht="15.75">
      <c r="A6" s="74" t="s">
        <v>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s="4" customFormat="1" ht="15.75">
      <c r="A7" s="74" t="s">
        <v>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</row>
    <row r="8" spans="1:31" s="4" customFormat="1" ht="15.75">
      <c r="A8" s="74" t="s">
        <v>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</row>
    <row r="9" spans="1:31">
      <c r="L9" s="3"/>
    </row>
    <row r="10" spans="1:31">
      <c r="C10" s="5" t="s">
        <v>7</v>
      </c>
      <c r="E10" s="77" t="s">
        <v>170</v>
      </c>
      <c r="F10" s="77"/>
      <c r="G10" s="77"/>
      <c r="H10" s="77"/>
      <c r="I10" s="77"/>
      <c r="J10" s="77"/>
      <c r="K10" s="77"/>
      <c r="M10" s="3"/>
      <c r="N10" s="3"/>
    </row>
    <row r="11" spans="1:31">
      <c r="C11" s="5" t="s">
        <v>8</v>
      </c>
      <c r="D11" s="75" t="s">
        <v>9</v>
      </c>
      <c r="E11" s="75"/>
    </row>
    <row r="12" spans="1:31">
      <c r="C12" s="5" t="s">
        <v>10</v>
      </c>
      <c r="D12" s="69" t="s">
        <v>11</v>
      </c>
      <c r="E12" s="69"/>
    </row>
    <row r="13" spans="1:31">
      <c r="C13" s="5" t="s">
        <v>172</v>
      </c>
      <c r="E13" s="2" t="s">
        <v>12</v>
      </c>
    </row>
    <row r="15" spans="1:31" s="8" customFormat="1" ht="13.5">
      <c r="A15" s="62" t="s">
        <v>13</v>
      </c>
      <c r="B15" s="70"/>
      <c r="C15" s="70"/>
      <c r="D15" s="73" t="s">
        <v>14</v>
      </c>
      <c r="E15" s="62" t="s">
        <v>15</v>
      </c>
      <c r="F15" s="60" t="s">
        <v>171</v>
      </c>
      <c r="G15" s="61"/>
      <c r="H15" s="60" t="s">
        <v>16</v>
      </c>
      <c r="I15" s="61"/>
      <c r="J15" s="60" t="s">
        <v>17</v>
      </c>
      <c r="K15" s="76"/>
      <c r="L15" s="6" t="s">
        <v>18</v>
      </c>
      <c r="M15" s="6" t="s">
        <v>19</v>
      </c>
      <c r="N15" s="7"/>
      <c r="O15" s="62" t="s">
        <v>20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4"/>
    </row>
    <row r="16" spans="1:31" s="8" customFormat="1" ht="13.5">
      <c r="A16" s="71"/>
      <c r="B16" s="72"/>
      <c r="C16" s="72"/>
      <c r="D16" s="71"/>
      <c r="E16" s="71"/>
      <c r="F16" s="6" t="s">
        <v>21</v>
      </c>
      <c r="G16" s="6" t="s">
        <v>22</v>
      </c>
      <c r="H16" s="6" t="s">
        <v>21</v>
      </c>
      <c r="I16" s="6" t="s">
        <v>22</v>
      </c>
      <c r="J16" s="6" t="s">
        <v>21</v>
      </c>
      <c r="K16" s="6" t="s">
        <v>22</v>
      </c>
      <c r="L16" s="6" t="s">
        <v>21</v>
      </c>
      <c r="M16" s="6" t="s">
        <v>21</v>
      </c>
      <c r="N16" s="9"/>
      <c r="O16" s="65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7"/>
    </row>
    <row r="17" spans="1:37" s="8" customFormat="1" ht="13.5">
      <c r="A17" s="43" t="s">
        <v>23</v>
      </c>
      <c r="B17" s="44"/>
      <c r="C17" s="44"/>
      <c r="D17" s="10" t="s">
        <v>24</v>
      </c>
      <c r="E17" s="16" t="s">
        <v>25</v>
      </c>
      <c r="F17" s="6" t="s">
        <v>25</v>
      </c>
      <c r="G17" s="6"/>
      <c r="H17" s="6" t="s">
        <v>25</v>
      </c>
      <c r="I17" s="6"/>
      <c r="J17" s="6"/>
      <c r="K17" s="6"/>
      <c r="L17" s="6"/>
      <c r="M17" s="6"/>
      <c r="N17" s="6"/>
      <c r="O17" s="68" t="s">
        <v>25</v>
      </c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</row>
    <row r="18" spans="1:37" s="8" customFormat="1" ht="27">
      <c r="A18" s="57" t="s">
        <v>26</v>
      </c>
      <c r="B18" s="58"/>
      <c r="C18" s="59"/>
      <c r="D18" s="13" t="s">
        <v>27</v>
      </c>
      <c r="E18" s="19" t="s">
        <v>28</v>
      </c>
      <c r="F18" s="11">
        <f t="shared" ref="F18:G18" si="0">F19+F48+F64</f>
        <v>363785.57213848596</v>
      </c>
      <c r="G18" s="11">
        <f t="shared" si="0"/>
        <v>307112.9630899016</v>
      </c>
      <c r="H18" s="11">
        <f t="shared" ref="H18:M18" si="1">H19+H48+H64</f>
        <v>399723.09</v>
      </c>
      <c r="I18" s="11">
        <f t="shared" si="1"/>
        <v>287495.08885573305</v>
      </c>
      <c r="J18" s="11">
        <f t="shared" si="1"/>
        <v>388156.30146080145</v>
      </c>
      <c r="K18" s="11">
        <f t="shared" ref="K18" si="2">K19+K48+K64</f>
        <v>333398.77079381328</v>
      </c>
      <c r="L18" s="11">
        <f>L19+L48+L64</f>
        <v>387673.21810521215</v>
      </c>
      <c r="M18" s="11">
        <f t="shared" si="1"/>
        <v>439372.5</v>
      </c>
      <c r="N18" s="12" t="e">
        <f>#REF!/H18-1</f>
        <v>#REF!</v>
      </c>
      <c r="O18" s="46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8"/>
      <c r="AF18" s="36">
        <f>J18-[1]стр.1_3!BX18</f>
        <v>-20459.592827371729</v>
      </c>
      <c r="AG18" s="36">
        <f>K18-[1]стр.1_3!BY18</f>
        <v>-89553.357191673713</v>
      </c>
      <c r="AH18" s="36" t="e">
        <f>L18-[1]стр.1_3!BZ18</f>
        <v>#REF!</v>
      </c>
      <c r="AI18" s="36">
        <f>M18-[1]стр.1_3!CA18</f>
        <v>439372.5</v>
      </c>
      <c r="AJ18" s="36" t="e">
        <f>N18-[1]стр.1_3!CB18</f>
        <v>#REF!</v>
      </c>
      <c r="AK18" s="36">
        <f>O18-[1]стр.1_3!CC18</f>
        <v>0</v>
      </c>
    </row>
    <row r="19" spans="1:37" s="8" customFormat="1" ht="13.5">
      <c r="A19" s="57" t="s">
        <v>29</v>
      </c>
      <c r="B19" s="58"/>
      <c r="C19" s="59"/>
      <c r="D19" s="13" t="s">
        <v>30</v>
      </c>
      <c r="E19" s="19" t="s">
        <v>28</v>
      </c>
      <c r="F19" s="11">
        <f t="shared" ref="F19:G19" si="3">F20+F25+F27+F46+F47</f>
        <v>158582.94939110029</v>
      </c>
      <c r="G19" s="11">
        <f t="shared" si="3"/>
        <v>152677.53404446063</v>
      </c>
      <c r="H19" s="11">
        <f t="shared" ref="H19:M19" si="4">H20+H25+H27+H46+H47</f>
        <v>163145.47999999998</v>
      </c>
      <c r="I19" s="11">
        <f>I20+I25+I27+I46+I47</f>
        <v>139614.32443999997</v>
      </c>
      <c r="J19" s="11">
        <f t="shared" si="4"/>
        <v>171401.03146080143</v>
      </c>
      <c r="K19" s="11">
        <f t="shared" ref="K19:L19" si="5">K20+K25+K27+K46+K47</f>
        <v>140165.56191999998</v>
      </c>
      <c r="L19" s="11">
        <f t="shared" si="5"/>
        <v>178695.58132094389</v>
      </c>
      <c r="M19" s="11">
        <f t="shared" si="4"/>
        <v>181698.13</v>
      </c>
      <c r="N19" s="12" t="e">
        <f>#REF!/H19-1</f>
        <v>#REF!</v>
      </c>
      <c r="O19" s="46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8"/>
    </row>
    <row r="20" spans="1:37" s="8" customFormat="1" ht="13.5">
      <c r="A20" s="43" t="s">
        <v>31</v>
      </c>
      <c r="B20" s="44"/>
      <c r="C20" s="45"/>
      <c r="D20" s="10" t="s">
        <v>32</v>
      </c>
      <c r="E20" s="16" t="s">
        <v>28</v>
      </c>
      <c r="F20" s="14">
        <f t="shared" ref="F20" si="6">F21+F22+F23</f>
        <v>35806.38333203108</v>
      </c>
      <c r="G20" s="14">
        <f t="shared" ref="G20" si="7">G21+G22+G23</f>
        <v>22596.682510000002</v>
      </c>
      <c r="H20" s="14">
        <f t="shared" ref="H20:M20" si="8">H21+H22+H23</f>
        <v>36836.560000000005</v>
      </c>
      <c r="I20" s="14">
        <f t="shared" si="8"/>
        <v>15624.90482</v>
      </c>
      <c r="J20" s="14">
        <f>J21+J22+J23</f>
        <v>38700.571460801453</v>
      </c>
      <c r="K20" s="14">
        <f>K21+K22+K23</f>
        <v>25165.178510000002</v>
      </c>
      <c r="L20" s="14">
        <f t="shared" si="8"/>
        <v>40347.61033036025</v>
      </c>
      <c r="M20" s="14">
        <f t="shared" si="8"/>
        <v>41025.54</v>
      </c>
      <c r="N20" s="12" t="e">
        <f>#REF!/H20-1</f>
        <v>#REF!</v>
      </c>
      <c r="O20" s="46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8"/>
    </row>
    <row r="21" spans="1:37" s="8" customFormat="1" ht="27">
      <c r="A21" s="43" t="s">
        <v>33</v>
      </c>
      <c r="B21" s="44"/>
      <c r="C21" s="45"/>
      <c r="D21" s="39" t="s">
        <v>34</v>
      </c>
      <c r="E21" s="16" t="s">
        <v>28</v>
      </c>
      <c r="F21" s="14">
        <v>5980.9823385197315</v>
      </c>
      <c r="G21" s="14">
        <v>4634.5366299999996</v>
      </c>
      <c r="H21" s="14">
        <v>14399.010000000002</v>
      </c>
      <c r="I21" s="14">
        <v>8859.6891099999993</v>
      </c>
      <c r="J21" s="15">
        <f>'[2]расчет НВВ на мощность'!$R$15</f>
        <v>15127.631460801449</v>
      </c>
      <c r="K21" s="15">
        <f>'[2]расчет НВВ на мощность'!$S$17+'[2]расчет НВВ на мощность'!$S$16</f>
        <v>8773.378130000001</v>
      </c>
      <c r="L21" s="15">
        <f>'[2]расчет НВВ на мощность'!$W$17+'[2]расчет НВВ на мощность'!$W$16</f>
        <v>15771.445122114137</v>
      </c>
      <c r="M21" s="15">
        <v>16036.44</v>
      </c>
      <c r="N21" s="12" t="e">
        <f>#REF!/H21-1</f>
        <v>#REF!</v>
      </c>
      <c r="O21" s="46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8"/>
    </row>
    <row r="22" spans="1:37" s="8" customFormat="1" ht="13.5">
      <c r="A22" s="43" t="s">
        <v>35</v>
      </c>
      <c r="B22" s="44"/>
      <c r="C22" s="45"/>
      <c r="D22" s="39" t="s">
        <v>36</v>
      </c>
      <c r="E22" s="16" t="s">
        <v>28</v>
      </c>
      <c r="F22" s="14">
        <v>29663.96718838008</v>
      </c>
      <c r="G22" s="14">
        <v>17166.935080000003</v>
      </c>
      <c r="H22" s="14">
        <v>22271.47</v>
      </c>
      <c r="I22" s="14">
        <v>6522.0963299999994</v>
      </c>
      <c r="J22" s="15">
        <v>23398.46</v>
      </c>
      <c r="K22" s="15">
        <f>'[2]расчет НВВ на мощность'!$S$21</f>
        <v>16143.825919999999</v>
      </c>
      <c r="L22" s="15">
        <f>'[2]расчет НВВ на мощность'!$W$21</f>
        <v>24394.257144046431</v>
      </c>
      <c r="M22" s="15">
        <v>24804.14</v>
      </c>
      <c r="N22" s="12" t="e">
        <f>#REF!/H22-1</f>
        <v>#REF!</v>
      </c>
      <c r="O22" s="46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8"/>
    </row>
    <row r="23" spans="1:37" s="8" customFormat="1" ht="67.5">
      <c r="A23" s="43" t="s">
        <v>37</v>
      </c>
      <c r="B23" s="44"/>
      <c r="C23" s="45"/>
      <c r="D23" s="39" t="s">
        <v>38</v>
      </c>
      <c r="E23" s="16" t="s">
        <v>28</v>
      </c>
      <c r="F23" s="14">
        <v>161.43380513126698</v>
      </c>
      <c r="G23" s="14">
        <v>795.21079999999995</v>
      </c>
      <c r="H23" s="14">
        <v>166.08</v>
      </c>
      <c r="I23" s="14">
        <v>243.11937999999998</v>
      </c>
      <c r="J23" s="15">
        <v>174.48</v>
      </c>
      <c r="K23" s="15">
        <f>'[2]расчет НВВ на мощность'!$S$18</f>
        <v>247.97446000000002</v>
      </c>
      <c r="L23" s="15">
        <f>'[2]расчет НВВ на мощность'!$W$18</f>
        <v>181.90806419968732</v>
      </c>
      <c r="M23" s="15">
        <v>184.96</v>
      </c>
      <c r="N23" s="12" t="e">
        <f>#REF!/H23-1</f>
        <v>#REF!</v>
      </c>
      <c r="O23" s="46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8"/>
    </row>
    <row r="24" spans="1:37" s="8" customFormat="1" ht="13.5">
      <c r="A24" s="43" t="s">
        <v>39</v>
      </c>
      <c r="B24" s="44"/>
      <c r="C24" s="45"/>
      <c r="D24" s="29" t="s">
        <v>40</v>
      </c>
      <c r="E24" s="16" t="s">
        <v>28</v>
      </c>
      <c r="F24" s="6"/>
      <c r="G24" s="6"/>
      <c r="H24" s="6"/>
      <c r="I24" s="6"/>
      <c r="J24" s="6"/>
      <c r="K24" s="6"/>
      <c r="L24" s="6"/>
      <c r="M24" s="6"/>
      <c r="N24" s="12"/>
      <c r="O24" s="4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8"/>
    </row>
    <row r="25" spans="1:37" s="8" customFormat="1" ht="13.5">
      <c r="A25" s="43" t="s">
        <v>41</v>
      </c>
      <c r="B25" s="44"/>
      <c r="C25" s="45"/>
      <c r="D25" s="37" t="s">
        <v>42</v>
      </c>
      <c r="E25" s="16" t="s">
        <v>28</v>
      </c>
      <c r="F25" s="14">
        <v>118204.75201538729</v>
      </c>
      <c r="G25" s="14">
        <v>102497.26308999999</v>
      </c>
      <c r="H25" s="14">
        <v>121605.56</v>
      </c>
      <c r="I25" s="14">
        <v>86900.164679999987</v>
      </c>
      <c r="J25" s="15">
        <v>127759.09</v>
      </c>
      <c r="K25" s="15">
        <f>'[2]расчет НВВ на мощность'!$S$19</f>
        <v>83154.008059999993</v>
      </c>
      <c r="L25" s="15">
        <f>'[2]расчет НВВ на мощность'!$W$19</f>
        <v>133196.32482892077</v>
      </c>
      <c r="M25" s="15">
        <v>135434.37</v>
      </c>
      <c r="N25" s="12" t="e">
        <f>#REF!/H25-1</f>
        <v>#REF!</v>
      </c>
      <c r="O25" s="46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8"/>
    </row>
    <row r="26" spans="1:37" s="8" customFormat="1" ht="13.5">
      <c r="A26" s="43" t="s">
        <v>43</v>
      </c>
      <c r="B26" s="44"/>
      <c r="C26" s="45"/>
      <c r="D26" s="39" t="s">
        <v>40</v>
      </c>
      <c r="E26" s="16" t="s">
        <v>28</v>
      </c>
      <c r="F26" s="6"/>
      <c r="G26" s="6"/>
      <c r="H26" s="6"/>
      <c r="I26" s="6"/>
      <c r="J26" s="6"/>
      <c r="K26" s="6"/>
      <c r="L26" s="6"/>
      <c r="M26" s="6"/>
      <c r="N26" s="12"/>
      <c r="O26" s="46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8"/>
    </row>
    <row r="27" spans="1:37" s="8" customFormat="1" ht="27">
      <c r="A27" s="43" t="s">
        <v>44</v>
      </c>
      <c r="B27" s="44"/>
      <c r="C27" s="45"/>
      <c r="D27" s="17" t="s">
        <v>45</v>
      </c>
      <c r="E27" s="16" t="s">
        <v>28</v>
      </c>
      <c r="F27" s="14">
        <f t="shared" ref="F27" si="9">F28+F29+F30</f>
        <v>4571.8140436819358</v>
      </c>
      <c r="G27" s="14">
        <f t="shared" ref="G27" si="10">G28+G29+G30</f>
        <v>15919.35036709526</v>
      </c>
      <c r="H27" s="14">
        <f t="shared" ref="H27:M27" si="11">H28+H29+H30</f>
        <v>4703.3600000000006</v>
      </c>
      <c r="I27" s="14">
        <f>I28+I29+I30</f>
        <v>14578.382169999997</v>
      </c>
      <c r="J27" s="18">
        <f>J28+J29+J30</f>
        <v>4941.37</v>
      </c>
      <c r="K27" s="18">
        <f t="shared" ref="K27:L27" si="12">K28+K29+K30</f>
        <v>17195.118930000001</v>
      </c>
      <c r="L27" s="18">
        <f t="shared" si="12"/>
        <v>5151.6461616628849</v>
      </c>
      <c r="M27" s="18">
        <f t="shared" si="11"/>
        <v>5238.22</v>
      </c>
      <c r="N27" s="12" t="e">
        <f>#REF!/H27-1</f>
        <v>#REF!</v>
      </c>
      <c r="O27" s="46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8"/>
    </row>
    <row r="28" spans="1:37" s="8" customFormat="1" ht="27">
      <c r="A28" s="43" t="s">
        <v>46</v>
      </c>
      <c r="B28" s="44"/>
      <c r="C28" s="45"/>
      <c r="D28" s="39" t="s">
        <v>47</v>
      </c>
      <c r="E28" s="16" t="s">
        <v>28</v>
      </c>
      <c r="F28" s="14">
        <v>695.97290625999995</v>
      </c>
      <c r="G28" s="14">
        <v>525.63815269531995</v>
      </c>
      <c r="H28" s="14">
        <v>716</v>
      </c>
      <c r="I28" s="14">
        <v>341.08395999999993</v>
      </c>
      <c r="J28" s="15">
        <v>752.23</v>
      </c>
      <c r="K28" s="15">
        <f>'[2]расчет НВВ на мощность'!$S$46</f>
        <v>460.44932000000006</v>
      </c>
      <c r="L28" s="15">
        <f>'[2]расчет НВВ на мощность'!$W$46</f>
        <v>784.24146671288599</v>
      </c>
      <c r="M28" s="15">
        <v>797.42</v>
      </c>
      <c r="N28" s="12" t="e">
        <f>#REF!/H28-1</f>
        <v>#REF!</v>
      </c>
      <c r="O28" s="46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8"/>
    </row>
    <row r="29" spans="1:37" s="8" customFormat="1" ht="13.5">
      <c r="A29" s="43" t="s">
        <v>48</v>
      </c>
      <c r="B29" s="44"/>
      <c r="C29" s="45"/>
      <c r="D29" s="39" t="s">
        <v>49</v>
      </c>
      <c r="E29" s="16" t="s">
        <v>28</v>
      </c>
      <c r="F29" s="14">
        <v>918.21</v>
      </c>
      <c r="G29" s="14">
        <v>211.45462000000003</v>
      </c>
      <c r="H29" s="14">
        <v>944.63</v>
      </c>
      <c r="I29" s="14">
        <v>292.79662999999999</v>
      </c>
      <c r="J29" s="15">
        <v>992.43</v>
      </c>
      <c r="K29" s="15">
        <f>'[2]расчет НВВ на мощность'!$S$31</f>
        <v>274.67461000000003</v>
      </c>
      <c r="L29" s="15">
        <f>'[2]расчет НВВ на мощность'!$W$31</f>
        <v>1034.6643535595138</v>
      </c>
      <c r="M29" s="15">
        <v>1052.05</v>
      </c>
      <c r="N29" s="12" t="e">
        <f>#REF!/H29-1</f>
        <v>#REF!</v>
      </c>
      <c r="O29" s="46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8"/>
    </row>
    <row r="30" spans="1:37" s="8" customFormat="1" ht="27">
      <c r="A30" s="43" t="s">
        <v>50</v>
      </c>
      <c r="B30" s="44"/>
      <c r="C30" s="45"/>
      <c r="D30" s="39" t="s">
        <v>51</v>
      </c>
      <c r="E30" s="16" t="s">
        <v>28</v>
      </c>
      <c r="F30" s="14">
        <f t="shared" ref="F30" si="13">SUM(F31:F45)</f>
        <v>2957.6311374219358</v>
      </c>
      <c r="G30" s="14">
        <f>SUM(G31:G45)</f>
        <v>15182.25759439994</v>
      </c>
      <c r="H30" s="14">
        <f t="shared" ref="H30:M30" si="14">SUM(H31:H45)</f>
        <v>3042.73</v>
      </c>
      <c r="I30" s="14">
        <f t="shared" si="14"/>
        <v>13944.501579999996</v>
      </c>
      <c r="J30" s="18">
        <f>SUM(J31:J45)</f>
        <v>3196.71</v>
      </c>
      <c r="K30" s="18">
        <f>SUM(K31:K45)</f>
        <v>16459.994999999999</v>
      </c>
      <c r="L30" s="18">
        <f t="shared" si="14"/>
        <v>3332.7403413904854</v>
      </c>
      <c r="M30" s="18">
        <f t="shared" si="14"/>
        <v>3388.7500000000005</v>
      </c>
      <c r="N30" s="12" t="e">
        <f>#REF!/H30-1</f>
        <v>#REF!</v>
      </c>
      <c r="O30" s="46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</row>
    <row r="31" spans="1:37" s="8" customFormat="1" ht="13.5">
      <c r="A31" s="43" t="s">
        <v>52</v>
      </c>
      <c r="B31" s="44"/>
      <c r="C31" s="45"/>
      <c r="D31" s="40" t="s">
        <v>53</v>
      </c>
      <c r="E31" s="16" t="s">
        <v>28</v>
      </c>
      <c r="F31" s="14">
        <v>472.41</v>
      </c>
      <c r="G31" s="14">
        <v>453.20604999999995</v>
      </c>
      <c r="H31" s="14">
        <v>486</v>
      </c>
      <c r="I31" s="14">
        <v>780.31846000000019</v>
      </c>
      <c r="J31" s="15">
        <v>510.59</v>
      </c>
      <c r="K31" s="15">
        <f>'[2]расчет НВВ на мощность'!$S$23</f>
        <v>1053.5480399999997</v>
      </c>
      <c r="L31" s="15">
        <f>'[2]расчет НВВ на мощность'!$W$23</f>
        <v>532.32461775089575</v>
      </c>
      <c r="M31" s="15">
        <v>541.27</v>
      </c>
      <c r="N31" s="12" t="e">
        <f>#REF!/H31-1</f>
        <v>#REF!</v>
      </c>
      <c r="O31" s="46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8"/>
    </row>
    <row r="32" spans="1:37" s="8" customFormat="1" ht="27">
      <c r="A32" s="43" t="s">
        <v>54</v>
      </c>
      <c r="B32" s="44"/>
      <c r="C32" s="45"/>
      <c r="D32" s="40" t="s">
        <v>55</v>
      </c>
      <c r="E32" s="16" t="s">
        <v>28</v>
      </c>
      <c r="F32" s="14">
        <v>0</v>
      </c>
      <c r="G32" s="14">
        <v>79.888280000000009</v>
      </c>
      <c r="H32" s="14">
        <v>0</v>
      </c>
      <c r="I32" s="14">
        <v>1099.9987900000001</v>
      </c>
      <c r="J32" s="14">
        <v>0</v>
      </c>
      <c r="K32" s="14">
        <f>'[2]расчет НВВ на мощность'!$S$24</f>
        <v>1041.2598399999999</v>
      </c>
      <c r="L32" s="14">
        <f>'[2]расчет НВВ на мощность'!$W$24</f>
        <v>0</v>
      </c>
      <c r="M32" s="14">
        <v>0</v>
      </c>
      <c r="N32" s="12"/>
      <c r="O32" s="46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</row>
    <row r="33" spans="1:31" s="8" customFormat="1" ht="27">
      <c r="A33" s="43" t="s">
        <v>56</v>
      </c>
      <c r="B33" s="44"/>
      <c r="C33" s="45"/>
      <c r="D33" s="40" t="s">
        <v>57</v>
      </c>
      <c r="E33" s="16" t="s">
        <v>28</v>
      </c>
      <c r="F33" s="14">
        <v>67.760564686950005</v>
      </c>
      <c r="G33" s="14">
        <v>167.57465999999999</v>
      </c>
      <c r="H33" s="14">
        <v>69.709999999999994</v>
      </c>
      <c r="I33" s="14">
        <v>128.16219000000001</v>
      </c>
      <c r="J33" s="15">
        <v>73.239999999999995</v>
      </c>
      <c r="K33" s="15">
        <f>'[2]расчет НВВ на мощность'!$S$25</f>
        <v>114.27772999999999</v>
      </c>
      <c r="L33" s="15">
        <f>'[2]расчет НВВ на мощность'!$W$25</f>
        <v>76.354473223609801</v>
      </c>
      <c r="M33" s="15">
        <v>77.64</v>
      </c>
      <c r="N33" s="12" t="e">
        <f>#REF!/H33-1</f>
        <v>#REF!</v>
      </c>
      <c r="O33" s="46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8"/>
    </row>
    <row r="34" spans="1:31" s="8" customFormat="1" ht="13.5">
      <c r="A34" s="43" t="s">
        <v>58</v>
      </c>
      <c r="B34" s="44"/>
      <c r="C34" s="45"/>
      <c r="D34" s="40" t="s">
        <v>59</v>
      </c>
      <c r="E34" s="16" t="s">
        <v>28</v>
      </c>
      <c r="F34" s="14">
        <v>357.83300228999991</v>
      </c>
      <c r="G34" s="14">
        <v>65.555139999999994</v>
      </c>
      <c r="H34" s="14">
        <v>368.13</v>
      </c>
      <c r="I34" s="14">
        <v>79.353009999999998</v>
      </c>
      <c r="J34" s="15">
        <v>386.76</v>
      </c>
      <c r="K34" s="15">
        <f>'[2]расчет НВВ на мощность'!$S$26</f>
        <v>32.119900000000001</v>
      </c>
      <c r="L34" s="15">
        <f>'[2]расчет НВВ на мощность'!$W$26</f>
        <v>403.21609653199471</v>
      </c>
      <c r="M34" s="15">
        <v>409.99</v>
      </c>
      <c r="N34" s="12"/>
      <c r="O34" s="46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</row>
    <row r="35" spans="1:31" s="8" customFormat="1" ht="13.5">
      <c r="A35" s="43" t="s">
        <v>60</v>
      </c>
      <c r="B35" s="44"/>
      <c r="C35" s="45"/>
      <c r="D35" s="40" t="s">
        <v>61</v>
      </c>
      <c r="E35" s="16" t="s">
        <v>28</v>
      </c>
      <c r="F35" s="14">
        <v>389.2307161333419</v>
      </c>
      <c r="G35" s="14">
        <v>367.45292999999998</v>
      </c>
      <c r="H35" s="14">
        <v>400.43</v>
      </c>
      <c r="I35" s="14">
        <v>216.99027999999998</v>
      </c>
      <c r="J35" s="15">
        <v>420.69</v>
      </c>
      <c r="K35" s="15">
        <f>'[2]расчет НВВ на мощность'!$S$27</f>
        <v>185.24869999999999</v>
      </c>
      <c r="L35" s="15">
        <f>'[2]расчет НВВ на мощность'!$W$27</f>
        <v>438.59590648502069</v>
      </c>
      <c r="M35" s="15">
        <v>445.97</v>
      </c>
      <c r="N35" s="12" t="e">
        <f>#REF!/H35-1</f>
        <v>#REF!</v>
      </c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8"/>
    </row>
    <row r="36" spans="1:31" s="8" customFormat="1" ht="13.5">
      <c r="A36" s="43" t="s">
        <v>62</v>
      </c>
      <c r="B36" s="44"/>
      <c r="C36" s="45"/>
      <c r="D36" s="40" t="s">
        <v>63</v>
      </c>
      <c r="E36" s="16" t="s">
        <v>28</v>
      </c>
      <c r="F36" s="14">
        <v>0</v>
      </c>
      <c r="G36" s="14">
        <v>7318.1153199999999</v>
      </c>
      <c r="H36" s="14">
        <v>0</v>
      </c>
      <c r="I36" s="14">
        <v>2458.1131999999998</v>
      </c>
      <c r="J36" s="14">
        <v>0</v>
      </c>
      <c r="K36" s="14">
        <f>'[2]расчет НВВ на мощность'!$S$28</f>
        <v>2503.5169799999999</v>
      </c>
      <c r="L36" s="14">
        <f>'[2]расчет НВВ на мощность'!$W$28</f>
        <v>0</v>
      </c>
      <c r="M36" s="14">
        <v>0</v>
      </c>
      <c r="N36" s="12" t="e">
        <f>#REF!/H36-1</f>
        <v>#REF!</v>
      </c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8"/>
    </row>
    <row r="37" spans="1:31" s="8" customFormat="1" ht="13.5">
      <c r="A37" s="43" t="s">
        <v>64</v>
      </c>
      <c r="B37" s="44"/>
      <c r="C37" s="45"/>
      <c r="D37" s="40" t="s">
        <v>65</v>
      </c>
      <c r="E37" s="16" t="s">
        <v>28</v>
      </c>
      <c r="F37" s="14">
        <v>59.153987866139992</v>
      </c>
      <c r="G37" s="14">
        <v>81.513829999999999</v>
      </c>
      <c r="H37" s="14">
        <v>60.86</v>
      </c>
      <c r="I37" s="14">
        <v>31.90504</v>
      </c>
      <c r="J37" s="15">
        <v>63.94</v>
      </c>
      <c r="K37" s="15">
        <f>'[2]расчет НВВ на мощность'!$S$29</f>
        <v>12.775040000000001</v>
      </c>
      <c r="L37" s="15">
        <f>'[2]расчет НВВ на мощность'!$W$29</f>
        <v>66.656345080087419</v>
      </c>
      <c r="M37" s="15">
        <v>67.78</v>
      </c>
      <c r="N37" s="12" t="e">
        <f>#REF!/H37-1</f>
        <v>#REF!</v>
      </c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8"/>
    </row>
    <row r="38" spans="1:31" s="8" customFormat="1" ht="13.5">
      <c r="A38" s="43" t="s">
        <v>66</v>
      </c>
      <c r="B38" s="44"/>
      <c r="C38" s="45"/>
      <c r="D38" s="40" t="s">
        <v>67</v>
      </c>
      <c r="E38" s="16" t="s">
        <v>28</v>
      </c>
      <c r="F38" s="14">
        <v>200</v>
      </c>
      <c r="G38" s="14">
        <v>22.694749999999999</v>
      </c>
      <c r="H38" s="14">
        <v>205.75</v>
      </c>
      <c r="I38" s="14">
        <v>675.61442</v>
      </c>
      <c r="J38" s="15">
        <v>216.17</v>
      </c>
      <c r="K38" s="15">
        <f>'[2]расчет НВВ на мощность'!$S$30</f>
        <v>541.54540999999995</v>
      </c>
      <c r="L38" s="15">
        <f>'[2]расчет НВВ на мощность'!$W$30</f>
        <v>225.36551628919611</v>
      </c>
      <c r="M38" s="15">
        <v>229.15</v>
      </c>
      <c r="N38" s="12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8"/>
    </row>
    <row r="39" spans="1:31" s="8" customFormat="1" ht="40.5">
      <c r="A39" s="43" t="s">
        <v>68</v>
      </c>
      <c r="B39" s="44"/>
      <c r="C39" s="45"/>
      <c r="D39" s="40" t="s">
        <v>69</v>
      </c>
      <c r="E39" s="16" t="s">
        <v>28</v>
      </c>
      <c r="F39" s="14">
        <v>937.56667401486095</v>
      </c>
      <c r="G39" s="14">
        <v>813.74736000000007</v>
      </c>
      <c r="H39" s="14">
        <v>964.54</v>
      </c>
      <c r="I39" s="14">
        <v>414.39127999999999</v>
      </c>
      <c r="J39" s="15">
        <v>1013.35</v>
      </c>
      <c r="K39" s="15">
        <f>'[2]расчет НВВ на мощность'!$S$32</f>
        <v>854.35101000000009</v>
      </c>
      <c r="L39" s="15">
        <f>'[2]расчет НВВ на мощность'!$W$32</f>
        <v>1056.4759877245178</v>
      </c>
      <c r="M39" s="15">
        <v>1074.23</v>
      </c>
      <c r="N39" s="12" t="e">
        <f>#REF!/H39-1</f>
        <v>#REF!</v>
      </c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8"/>
    </row>
    <row r="40" spans="1:31" s="8" customFormat="1" ht="27">
      <c r="A40" s="43" t="s">
        <v>70</v>
      </c>
      <c r="B40" s="44"/>
      <c r="C40" s="45"/>
      <c r="D40" s="40" t="s">
        <v>71</v>
      </c>
      <c r="E40" s="16" t="s">
        <v>28</v>
      </c>
      <c r="F40" s="14">
        <v>178.9081408248</v>
      </c>
      <c r="G40" s="14">
        <v>217.15414000000001</v>
      </c>
      <c r="H40" s="14">
        <v>184.06</v>
      </c>
      <c r="I40" s="14">
        <v>242.52746000000002</v>
      </c>
      <c r="J40" s="15">
        <v>193.37</v>
      </c>
      <c r="K40" s="15">
        <f>'[2]расчет НВВ на мощность'!$S$33</f>
        <v>241.62266999999997</v>
      </c>
      <c r="L40" s="15">
        <f>'[2]расчет НВВ на мощность'!$W$33</f>
        <v>201.59862762660632</v>
      </c>
      <c r="M40" s="15">
        <v>204.99</v>
      </c>
      <c r="N40" s="12" t="e">
        <f>#REF!/H40-1</f>
        <v>#REF!</v>
      </c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8"/>
    </row>
    <row r="41" spans="1:31" s="8" customFormat="1" ht="13.5">
      <c r="A41" s="43" t="s">
        <v>72</v>
      </c>
      <c r="B41" s="44"/>
      <c r="C41" s="45"/>
      <c r="D41" s="40" t="s">
        <v>73</v>
      </c>
      <c r="E41" s="16" t="s">
        <v>28</v>
      </c>
      <c r="F41" s="14">
        <v>76.669311999999991</v>
      </c>
      <c r="G41" s="14">
        <v>237.61764999999997</v>
      </c>
      <c r="H41" s="14">
        <v>78.88</v>
      </c>
      <c r="I41" s="14">
        <v>120.87405999999999</v>
      </c>
      <c r="J41" s="15">
        <v>82.87</v>
      </c>
      <c r="K41" s="15">
        <f>'[2]расчет НВВ на мощность'!$S$34</f>
        <v>207.96984</v>
      </c>
      <c r="L41" s="15">
        <f>'[2]расчет НВВ на мощность'!$W$34</f>
        <v>86.393095412087291</v>
      </c>
      <c r="M41" s="15">
        <v>87.84</v>
      </c>
      <c r="N41" s="12" t="e">
        <f>#REF!/H41-1</f>
        <v>#REF!</v>
      </c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8"/>
    </row>
    <row r="42" spans="1:31" s="8" customFormat="1" ht="13.5">
      <c r="A42" s="43" t="s">
        <v>74</v>
      </c>
      <c r="B42" s="44"/>
      <c r="C42" s="45"/>
      <c r="D42" s="40" t="s">
        <v>75</v>
      </c>
      <c r="E42" s="16" t="s">
        <v>28</v>
      </c>
      <c r="F42" s="14">
        <v>159.55289999999999</v>
      </c>
      <c r="G42" s="14">
        <v>1.9250799999999999</v>
      </c>
      <c r="H42" s="14">
        <v>164.14</v>
      </c>
      <c r="I42" s="14">
        <v>1.1100000000000001</v>
      </c>
      <c r="J42" s="15">
        <v>172.45</v>
      </c>
      <c r="K42" s="15">
        <f>'[2]расчет НВВ на мощность'!$S$35</f>
        <v>1.29539</v>
      </c>
      <c r="L42" s="15">
        <f>'[2]расчет НВВ на мощность'!$W$35</f>
        <v>179.78860841969239</v>
      </c>
      <c r="M42" s="15">
        <v>182.81</v>
      </c>
      <c r="N42" s="12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8"/>
    </row>
    <row r="43" spans="1:31" s="8" customFormat="1" ht="13.5">
      <c r="A43" s="43" t="s">
        <v>76</v>
      </c>
      <c r="B43" s="44"/>
      <c r="C43" s="45"/>
      <c r="D43" s="40" t="s">
        <v>77</v>
      </c>
      <c r="E43" s="16" t="s">
        <v>28</v>
      </c>
      <c r="F43" s="14">
        <v>0</v>
      </c>
      <c r="G43" s="6"/>
      <c r="H43" s="14">
        <v>0</v>
      </c>
      <c r="I43" s="14">
        <v>0</v>
      </c>
      <c r="J43" s="14">
        <v>0</v>
      </c>
      <c r="K43" s="14"/>
      <c r="L43" s="14">
        <v>0</v>
      </c>
      <c r="M43" s="14">
        <v>0</v>
      </c>
      <c r="N43" s="12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8"/>
    </row>
    <row r="44" spans="1:31" s="8" customFormat="1" ht="13.5">
      <c r="A44" s="43" t="s">
        <v>78</v>
      </c>
      <c r="B44" s="44"/>
      <c r="C44" s="45"/>
      <c r="D44" s="40" t="s">
        <v>79</v>
      </c>
      <c r="E44" s="16" t="s">
        <v>28</v>
      </c>
      <c r="F44" s="14">
        <v>0</v>
      </c>
      <c r="G44" s="14">
        <v>4167.14764439994</v>
      </c>
      <c r="H44" s="14">
        <v>0</v>
      </c>
      <c r="I44" s="14">
        <v>6516.7258599999996</v>
      </c>
      <c r="J44" s="14">
        <v>0</v>
      </c>
      <c r="K44" s="14">
        <f>'[2]расчет НВВ на мощность'!$S$37</f>
        <v>5933.7438899999997</v>
      </c>
      <c r="L44" s="14">
        <f>'[2]расчет НВВ на мощность'!$W$37</f>
        <v>0</v>
      </c>
      <c r="M44" s="14">
        <v>0</v>
      </c>
      <c r="N44" s="12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8"/>
    </row>
    <row r="45" spans="1:31" s="8" customFormat="1" ht="13.5">
      <c r="A45" s="43" t="s">
        <v>80</v>
      </c>
      <c r="B45" s="44"/>
      <c r="C45" s="45"/>
      <c r="D45" s="40" t="s">
        <v>81</v>
      </c>
      <c r="E45" s="16" t="s">
        <v>28</v>
      </c>
      <c r="F45" s="14">
        <v>58.545839605842964</v>
      </c>
      <c r="G45" s="14">
        <v>1188.6647600000001</v>
      </c>
      <c r="H45" s="14">
        <v>60.23</v>
      </c>
      <c r="I45" s="14">
        <v>1178.4175299999995</v>
      </c>
      <c r="J45" s="15">
        <v>63.28</v>
      </c>
      <c r="K45" s="15">
        <f>'[2]расчет НВВ на мощность'!$S$38</f>
        <v>3736.7205600000007</v>
      </c>
      <c r="L45" s="15">
        <f>'[2]расчет НВВ на мощность'!$W$38</f>
        <v>65.971066846776324</v>
      </c>
      <c r="M45" s="15">
        <v>67.08</v>
      </c>
      <c r="N45" s="12" t="e">
        <f>#REF!/H45-1</f>
        <v>#REF!</v>
      </c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8"/>
    </row>
    <row r="46" spans="1:31" s="8" customFormat="1" ht="40.5">
      <c r="A46" s="43" t="s">
        <v>82</v>
      </c>
      <c r="B46" s="44"/>
      <c r="C46" s="45"/>
      <c r="D46" s="30" t="s">
        <v>83</v>
      </c>
      <c r="E46" s="16" t="s">
        <v>28</v>
      </c>
      <c r="F46" s="14">
        <v>0</v>
      </c>
      <c r="G46" s="14">
        <v>10603.090434516122</v>
      </c>
      <c r="H46" s="14">
        <v>0</v>
      </c>
      <c r="I46" s="14">
        <v>6195.2125599999999</v>
      </c>
      <c r="J46" s="14">
        <v>0</v>
      </c>
      <c r="K46" s="14">
        <f>'[2]расчет НВВ на мощность'!$S$41</f>
        <v>8093.0099600000003</v>
      </c>
      <c r="L46" s="14">
        <v>0</v>
      </c>
      <c r="M46" s="14">
        <v>0</v>
      </c>
      <c r="N46" s="12" t="e">
        <f>#REF!/H46-1</f>
        <v>#REF!</v>
      </c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8"/>
    </row>
    <row r="47" spans="1:31" s="8" customFormat="1" ht="27">
      <c r="A47" s="43" t="s">
        <v>84</v>
      </c>
      <c r="B47" s="44"/>
      <c r="C47" s="45"/>
      <c r="D47" s="30" t="s">
        <v>85</v>
      </c>
      <c r="E47" s="16" t="s">
        <v>28</v>
      </c>
      <c r="F47" s="14">
        <v>0</v>
      </c>
      <c r="G47" s="14">
        <v>1061.1476428492801</v>
      </c>
      <c r="H47" s="14">
        <v>0</v>
      </c>
      <c r="I47" s="14">
        <v>16315.66021</v>
      </c>
      <c r="J47" s="14">
        <v>0</v>
      </c>
      <c r="K47" s="14">
        <f>'[2]расчет НВВ на мощность'!$S$40+'[2]расчет НВВ на мощность'!$S$42+'[2]расчет НВВ на мощность'!$S$43+'[2]расчет НВВ на мощность'!$S$48</f>
        <v>6558.2464599999985</v>
      </c>
      <c r="L47" s="14">
        <v>0</v>
      </c>
      <c r="M47" s="14">
        <v>0</v>
      </c>
      <c r="N47" s="12" t="e">
        <f>#REF!/H47-1</f>
        <v>#REF!</v>
      </c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</row>
    <row r="48" spans="1:31" s="8" customFormat="1" ht="27">
      <c r="A48" s="57" t="s">
        <v>86</v>
      </c>
      <c r="B48" s="58"/>
      <c r="C48" s="59"/>
      <c r="D48" s="31" t="s">
        <v>87</v>
      </c>
      <c r="E48" s="19" t="s">
        <v>28</v>
      </c>
      <c r="F48" s="20">
        <f t="shared" ref="F48:G48" si="15">F49+F50+F51+F52+F53+F54+F55+F56+F57+F58+F61</f>
        <v>212437.89259161323</v>
      </c>
      <c r="G48" s="20">
        <f t="shared" si="15"/>
        <v>154435.42904544101</v>
      </c>
      <c r="H48" s="20">
        <f t="shared" ref="H48:M48" si="16">H49+H50+H51+H52+H53+H54+H55+H56+H57+H58+H61</f>
        <v>219405.42</v>
      </c>
      <c r="I48" s="20">
        <f t="shared" si="16"/>
        <v>147880.76441573308</v>
      </c>
      <c r="J48" s="20">
        <f t="shared" si="16"/>
        <v>240296.81</v>
      </c>
      <c r="K48" s="20">
        <f t="shared" si="16"/>
        <v>193233.20887381327</v>
      </c>
      <c r="L48" s="20">
        <f>L49+L50+L51+L52+L53+L54+L55+L56+L57+L58+L61</f>
        <v>217157.26364278002</v>
      </c>
      <c r="M48" s="20">
        <f t="shared" si="16"/>
        <v>257674.37</v>
      </c>
      <c r="N48" s="12" t="e">
        <f>#REF!/H48-1</f>
        <v>#REF!</v>
      </c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8"/>
    </row>
    <row r="49" spans="1:31" s="8" customFormat="1" ht="13.5">
      <c r="A49" s="43" t="s">
        <v>88</v>
      </c>
      <c r="B49" s="44"/>
      <c r="C49" s="45"/>
      <c r="D49" s="30" t="s">
        <v>89</v>
      </c>
      <c r="E49" s="16" t="s">
        <v>28</v>
      </c>
      <c r="F49" s="6"/>
      <c r="G49" s="6"/>
      <c r="H49" s="6"/>
      <c r="I49" s="6"/>
      <c r="J49" s="6"/>
      <c r="K49" s="6"/>
      <c r="L49" s="6"/>
      <c r="M49" s="6"/>
      <c r="N49" s="12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8"/>
    </row>
    <row r="50" spans="1:31" s="8" customFormat="1" ht="40.5">
      <c r="A50" s="43" t="s">
        <v>90</v>
      </c>
      <c r="B50" s="44"/>
      <c r="C50" s="45"/>
      <c r="D50" s="30" t="s">
        <v>91</v>
      </c>
      <c r="E50" s="16" t="s">
        <v>28</v>
      </c>
      <c r="F50" s="6"/>
      <c r="G50" s="6"/>
      <c r="H50" s="6"/>
      <c r="I50" s="6"/>
      <c r="J50" s="6"/>
      <c r="K50" s="6"/>
      <c r="L50" s="6"/>
      <c r="M50" s="6"/>
      <c r="N50" s="12"/>
      <c r="O50" s="46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8"/>
    </row>
    <row r="51" spans="1:31" s="8" customFormat="1" ht="13.5">
      <c r="A51" s="43" t="s">
        <v>92</v>
      </c>
      <c r="B51" s="44"/>
      <c r="C51" s="45"/>
      <c r="D51" s="30" t="s">
        <v>93</v>
      </c>
      <c r="E51" s="16" t="s">
        <v>28</v>
      </c>
      <c r="F51" s="14"/>
      <c r="G51" s="14">
        <v>11050.242130000001</v>
      </c>
      <c r="H51" s="14">
        <v>0</v>
      </c>
      <c r="I51" s="14">
        <v>25007.883750000001</v>
      </c>
      <c r="J51" s="14">
        <v>12573.84</v>
      </c>
      <c r="K51" s="14">
        <f>'[2]расчет НВВ на мощность'!$S$54</f>
        <v>26799.409540000001</v>
      </c>
      <c r="L51" s="14">
        <f>'[2]расчет НВВ на мощность'!$W$54</f>
        <v>12584.012859999999</v>
      </c>
      <c r="M51" s="14">
        <v>12573.84</v>
      </c>
      <c r="N51" s="12" t="e">
        <f>#REF!/H51-1</f>
        <v>#REF!</v>
      </c>
      <c r="O51" s="46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8"/>
    </row>
    <row r="52" spans="1:31" s="8" customFormat="1" ht="13.5">
      <c r="A52" s="43" t="s">
        <v>94</v>
      </c>
      <c r="B52" s="44"/>
      <c r="C52" s="45"/>
      <c r="D52" s="30" t="s">
        <v>95</v>
      </c>
      <c r="E52" s="16" t="s">
        <v>28</v>
      </c>
      <c r="F52" s="14">
        <v>35697.835108646963</v>
      </c>
      <c r="G52" s="14">
        <v>30597.516970000004</v>
      </c>
      <c r="H52" s="14">
        <v>36724.879999999997</v>
      </c>
      <c r="I52" s="14">
        <v>25762.923979999996</v>
      </c>
      <c r="J52" s="15">
        <v>38327.730000000003</v>
      </c>
      <c r="K52" s="15">
        <f>'[2]расчет НВВ на мощность'!$S$60</f>
        <v>24706.201990000001</v>
      </c>
      <c r="L52" s="15">
        <f>'[2]расчет НВВ на мощность'!$W$60</f>
        <v>40225.289870857327</v>
      </c>
      <c r="M52" s="15">
        <v>40630.31</v>
      </c>
      <c r="N52" s="12" t="e">
        <f>#REF!/H52-1</f>
        <v>#REF!</v>
      </c>
      <c r="O52" s="46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8"/>
    </row>
    <row r="53" spans="1:31" s="8" customFormat="1" ht="54">
      <c r="A53" s="43" t="s">
        <v>96</v>
      </c>
      <c r="B53" s="44"/>
      <c r="C53" s="45"/>
      <c r="D53" s="30" t="s">
        <v>97</v>
      </c>
      <c r="E53" s="16" t="s">
        <v>28</v>
      </c>
      <c r="F53" s="6"/>
      <c r="G53" s="21"/>
      <c r="H53" s="6"/>
      <c r="I53" s="21"/>
      <c r="J53" s="6"/>
      <c r="K53" s="6"/>
      <c r="L53" s="6"/>
      <c r="M53" s="6"/>
      <c r="N53" s="12"/>
      <c r="O53" s="46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8"/>
    </row>
    <row r="54" spans="1:31" s="8" customFormat="1" ht="13.5">
      <c r="A54" s="43" t="s">
        <v>98</v>
      </c>
      <c r="B54" s="44"/>
      <c r="C54" s="45"/>
      <c r="D54" s="30" t="s">
        <v>99</v>
      </c>
      <c r="E54" s="16" t="s">
        <v>28</v>
      </c>
      <c r="F54" s="14">
        <v>19628.22</v>
      </c>
      <c r="G54" s="14">
        <v>26483.18807</v>
      </c>
      <c r="H54" s="14">
        <v>19628.22</v>
      </c>
      <c r="I54" s="14">
        <v>25626.249199999998</v>
      </c>
      <c r="J54" s="15">
        <v>26483.19</v>
      </c>
      <c r="K54" s="15">
        <f>'[2]расчет НВВ на мощность'!$S$65</f>
        <v>27713.663960000002</v>
      </c>
      <c r="L54" s="15">
        <f>'[2]расчет НВВ на мощность'!$W$65</f>
        <v>25626.249199999998</v>
      </c>
      <c r="M54" s="15">
        <v>26483.19</v>
      </c>
      <c r="N54" s="12" t="e">
        <f>#REF!/H54-1</f>
        <v>#REF!</v>
      </c>
      <c r="O54" s="46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8"/>
    </row>
    <row r="55" spans="1:31" s="8" customFormat="1" ht="13.5">
      <c r="A55" s="43" t="s">
        <v>100</v>
      </c>
      <c r="B55" s="44"/>
      <c r="C55" s="45"/>
      <c r="D55" s="30" t="s">
        <v>101</v>
      </c>
      <c r="E55" s="16" t="s">
        <v>28</v>
      </c>
      <c r="F55" s="14">
        <v>25702.542372881358</v>
      </c>
      <c r="G55" s="14">
        <v>4635.593220338983</v>
      </c>
      <c r="H55" s="14">
        <v>27012.03</v>
      </c>
      <c r="I55" s="14">
        <v>23618.786929999998</v>
      </c>
      <c r="J55" s="15">
        <v>25082.2</v>
      </c>
      <c r="K55" s="15">
        <f>'[2]расчет НВВ на мощность'!$S$69</f>
        <v>24389.29334</v>
      </c>
      <c r="L55" s="15">
        <f>'[2]расчет НВВ на мощность'!$W$69</f>
        <v>28131.61</v>
      </c>
      <c r="M55" s="15">
        <v>29329.919999999998</v>
      </c>
      <c r="N55" s="12" t="e">
        <f>#REF!/H55-1</f>
        <v>#REF!</v>
      </c>
      <c r="O55" s="46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8"/>
    </row>
    <row r="56" spans="1:31" s="8" customFormat="1" ht="13.5">
      <c r="A56" s="43" t="s">
        <v>102</v>
      </c>
      <c r="B56" s="44"/>
      <c r="C56" s="45"/>
      <c r="D56" s="30" t="s">
        <v>103</v>
      </c>
      <c r="E56" s="16" t="s">
        <v>28</v>
      </c>
      <c r="F56" s="14">
        <v>6599.6288197853391</v>
      </c>
      <c r="G56" s="22">
        <v>0</v>
      </c>
      <c r="H56" s="14">
        <v>6932.01</v>
      </c>
      <c r="I56" s="22">
        <v>5186.0790357330861</v>
      </c>
      <c r="J56" s="15">
        <v>6458.61</v>
      </c>
      <c r="K56" s="15">
        <f>'[2]расчет НВВ на мощность'!$S$62</f>
        <v>34954.340493813237</v>
      </c>
      <c r="L56" s="15">
        <f>'[2]расчет НВВ на мощность'!$W$62</f>
        <v>7228.9628343441318</v>
      </c>
      <c r="M56" s="15">
        <v>7531.83</v>
      </c>
      <c r="N56" s="12" t="e">
        <f>#REF!/H56-1</f>
        <v>#REF!</v>
      </c>
      <c r="O56" s="46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8"/>
    </row>
    <row r="57" spans="1:31" s="8" customFormat="1" ht="13.5">
      <c r="A57" s="43" t="s">
        <v>104</v>
      </c>
      <c r="B57" s="44"/>
      <c r="C57" s="45"/>
      <c r="D57" s="30" t="s">
        <v>105</v>
      </c>
      <c r="E57" s="16" t="s">
        <v>28</v>
      </c>
      <c r="F57" s="14">
        <v>1943.9590000000001</v>
      </c>
      <c r="G57" s="14">
        <v>5537.4934651020003</v>
      </c>
      <c r="H57" s="14">
        <v>2002.28</v>
      </c>
      <c r="I57" s="14">
        <v>5567.7054900000003</v>
      </c>
      <c r="J57" s="15">
        <v>5545.28</v>
      </c>
      <c r="K57" s="15">
        <f>'[2]расчет НВВ на мощность'!$S$55</f>
        <v>6897.4437500000004</v>
      </c>
      <c r="L57" s="15">
        <f>'[2]расчет НВВ на мощность'!$W$55</f>
        <v>5487.4484241785594</v>
      </c>
      <c r="M57" s="15">
        <v>5553.47</v>
      </c>
      <c r="N57" s="12" t="e">
        <f>#REF!/H57-1</f>
        <v>#REF!</v>
      </c>
      <c r="O57" s="46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8"/>
    </row>
    <row r="58" spans="1:31" s="8" customFormat="1" ht="67.5">
      <c r="A58" s="43" t="s">
        <v>106</v>
      </c>
      <c r="B58" s="44"/>
      <c r="C58" s="45"/>
      <c r="D58" s="30" t="s">
        <v>107</v>
      </c>
      <c r="E58" s="16" t="s">
        <v>28</v>
      </c>
      <c r="F58" s="14">
        <v>120727.27456000001</v>
      </c>
      <c r="G58" s="22">
        <v>73391.108529999998</v>
      </c>
      <c r="H58" s="14">
        <v>124348.49</v>
      </c>
      <c r="I58" s="22">
        <v>34877.392489999998</v>
      </c>
      <c r="J58" s="15">
        <v>123216.63</v>
      </c>
      <c r="K58" s="15">
        <v>45669.540080000006</v>
      </c>
      <c r="L58" s="15">
        <f>'[2]расчет НВВ на мощность'!$W$63</f>
        <v>95408.47</v>
      </c>
      <c r="M58" s="15">
        <v>132738.01</v>
      </c>
      <c r="N58" s="12" t="e">
        <f>#REF!/H58-1</f>
        <v>#REF!</v>
      </c>
      <c r="O58" s="46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8"/>
    </row>
    <row r="59" spans="1:31" s="8" customFormat="1" ht="27">
      <c r="A59" s="43" t="s">
        <v>108</v>
      </c>
      <c r="B59" s="44"/>
      <c r="C59" s="45"/>
      <c r="D59" s="30" t="s">
        <v>109</v>
      </c>
      <c r="E59" s="16" t="s">
        <v>110</v>
      </c>
      <c r="F59" s="6"/>
      <c r="G59" s="6"/>
      <c r="H59" s="6"/>
      <c r="I59" s="6"/>
      <c r="J59" s="6"/>
      <c r="K59" s="6"/>
      <c r="L59" s="6"/>
      <c r="M59" s="6"/>
      <c r="N59" s="12"/>
      <c r="O59" s="46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8"/>
    </row>
    <row r="60" spans="1:31" s="8" customFormat="1" ht="108">
      <c r="A60" s="43" t="s">
        <v>111</v>
      </c>
      <c r="B60" s="44"/>
      <c r="C60" s="45"/>
      <c r="D60" s="10" t="s">
        <v>112</v>
      </c>
      <c r="E60" s="16" t="s">
        <v>28</v>
      </c>
      <c r="F60" s="6"/>
      <c r="G60" s="6"/>
      <c r="H60" s="6"/>
      <c r="I60" s="6"/>
      <c r="J60" s="6"/>
      <c r="K60" s="6"/>
      <c r="L60" s="6"/>
      <c r="M60" s="6"/>
      <c r="N60" s="12"/>
      <c r="O60" s="54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</row>
    <row r="61" spans="1:31" s="8" customFormat="1" ht="27">
      <c r="A61" s="43" t="s">
        <v>113</v>
      </c>
      <c r="B61" s="44"/>
      <c r="C61" s="45"/>
      <c r="D61" s="10" t="s">
        <v>114</v>
      </c>
      <c r="E61" s="16" t="s">
        <v>28</v>
      </c>
      <c r="F61" s="14">
        <f t="shared" ref="F61" si="17">F62+F63</f>
        <v>2138.4327302995339</v>
      </c>
      <c r="G61" s="14">
        <f t="shared" ref="G61" si="18">G62+G63</f>
        <v>2740.2866599999998</v>
      </c>
      <c r="H61" s="14">
        <f t="shared" ref="H61:M61" si="19">H62+H63</f>
        <v>2757.51</v>
      </c>
      <c r="I61" s="14">
        <f t="shared" si="19"/>
        <v>2233.7435399999999</v>
      </c>
      <c r="J61" s="14">
        <f t="shared" si="19"/>
        <v>2609.33</v>
      </c>
      <c r="K61" s="14">
        <f t="shared" si="19"/>
        <v>2103.3157200000001</v>
      </c>
      <c r="L61" s="14">
        <f t="shared" si="19"/>
        <v>2465.2204534000002</v>
      </c>
      <c r="M61" s="14">
        <f t="shared" si="19"/>
        <v>2833.8</v>
      </c>
      <c r="N61" s="12" t="e">
        <f>#REF!/H61-1</f>
        <v>#REF!</v>
      </c>
      <c r="O61" s="46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8"/>
    </row>
    <row r="62" spans="1:31" s="8" customFormat="1" ht="13.5">
      <c r="A62" s="23"/>
      <c r="B62" s="44" t="s">
        <v>115</v>
      </c>
      <c r="C62" s="45"/>
      <c r="D62" s="24" t="s">
        <v>116</v>
      </c>
      <c r="E62" s="16" t="s">
        <v>28</v>
      </c>
      <c r="F62" s="14">
        <v>1194.041903105034</v>
      </c>
      <c r="G62" s="14">
        <v>1574.92839</v>
      </c>
      <c r="H62" s="14">
        <v>1584.51</v>
      </c>
      <c r="I62" s="14">
        <v>1570.92966</v>
      </c>
      <c r="J62" s="14">
        <v>1583.69</v>
      </c>
      <c r="K62" s="14">
        <f>'[2]расчет НВВ на мощность'!$S$52</f>
        <v>1502.8063400000001</v>
      </c>
      <c r="L62" s="14">
        <f>'[2]расчет НВВ на мощность'!$W$52</f>
        <v>1730.2914229200001</v>
      </c>
      <c r="M62" s="14">
        <v>1724.47</v>
      </c>
      <c r="N62" s="12" t="e">
        <f>#REF!/H62-1</f>
        <v>#REF!</v>
      </c>
      <c r="O62" s="49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1"/>
    </row>
    <row r="63" spans="1:31" s="8" customFormat="1" ht="13.5">
      <c r="A63" s="23"/>
      <c r="B63" s="44" t="s">
        <v>117</v>
      </c>
      <c r="C63" s="45"/>
      <c r="D63" s="24" t="s">
        <v>118</v>
      </c>
      <c r="E63" s="16" t="s">
        <v>28</v>
      </c>
      <c r="F63" s="14">
        <v>944.39082719450005</v>
      </c>
      <c r="G63" s="14">
        <v>1165.3582699999999</v>
      </c>
      <c r="H63" s="14">
        <v>1173</v>
      </c>
      <c r="I63" s="14">
        <v>662.81388000000004</v>
      </c>
      <c r="J63" s="14">
        <v>1025.6400000000001</v>
      </c>
      <c r="K63" s="14">
        <f>'[2]расчет НВВ на мощность'!$S$53</f>
        <v>600.50937999999996</v>
      </c>
      <c r="L63" s="14">
        <f>'[2]расчет НВВ на мощность'!$W$53</f>
        <v>734.92903047999994</v>
      </c>
      <c r="M63" s="14">
        <v>1109.33</v>
      </c>
      <c r="N63" s="12" t="e">
        <f>#REF!/H63-1</f>
        <v>#REF!</v>
      </c>
      <c r="O63" s="49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1"/>
    </row>
    <row r="64" spans="1:31" s="8" customFormat="1" ht="40.5">
      <c r="A64" s="43" t="s">
        <v>119</v>
      </c>
      <c r="B64" s="44"/>
      <c r="C64" s="45"/>
      <c r="D64" s="30" t="s">
        <v>120</v>
      </c>
      <c r="E64" s="16" t="s">
        <v>28</v>
      </c>
      <c r="F64" s="14">
        <v>-7235.2698442275796</v>
      </c>
      <c r="G64" s="6"/>
      <c r="H64" s="14">
        <v>17172.190000000002</v>
      </c>
      <c r="I64" s="6"/>
      <c r="J64" s="14">
        <v>-23541.54</v>
      </c>
      <c r="K64" s="14"/>
      <c r="L64" s="14">
        <f>'[2]расчет НВВ на мощность'!$W$76</f>
        <v>-8179.6268585117396</v>
      </c>
      <c r="M64" s="6"/>
      <c r="N64" s="12"/>
      <c r="O64" s="46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8"/>
    </row>
    <row r="65" spans="1:31" s="8" customFormat="1" ht="27">
      <c r="A65" s="43" t="s">
        <v>121</v>
      </c>
      <c r="B65" s="44"/>
      <c r="C65" s="45"/>
      <c r="D65" s="30" t="s">
        <v>122</v>
      </c>
      <c r="E65" s="16" t="s">
        <v>28</v>
      </c>
      <c r="F65" s="14">
        <f t="shared" ref="F65:G65" si="20">F22+F26+F28</f>
        <v>30359.940094640078</v>
      </c>
      <c r="G65" s="14">
        <f t="shared" si="20"/>
        <v>17692.573232695322</v>
      </c>
      <c r="H65" s="14">
        <f t="shared" ref="H65:M65" si="21">H22+H26+H28</f>
        <v>22987.47</v>
      </c>
      <c r="I65" s="14">
        <f t="shared" si="21"/>
        <v>6863.1802899999993</v>
      </c>
      <c r="J65" s="14">
        <f t="shared" si="21"/>
        <v>24150.69</v>
      </c>
      <c r="K65" s="14">
        <f t="shared" si="21"/>
        <v>16604.275239999999</v>
      </c>
      <c r="L65" s="14">
        <f t="shared" si="21"/>
        <v>25178.498610759318</v>
      </c>
      <c r="M65" s="14">
        <f t="shared" si="21"/>
        <v>25601.559999999998</v>
      </c>
      <c r="N65" s="12" t="e">
        <f>#REF!/H65-1</f>
        <v>#REF!</v>
      </c>
      <c r="O65" s="46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8"/>
    </row>
    <row r="66" spans="1:31" s="8" customFormat="1" ht="40.5">
      <c r="A66" s="43" t="s">
        <v>123</v>
      </c>
      <c r="B66" s="44"/>
      <c r="C66" s="45"/>
      <c r="D66" s="30" t="s">
        <v>124</v>
      </c>
      <c r="E66" s="16" t="s">
        <v>28</v>
      </c>
      <c r="F66" s="14">
        <f>F67*F68</f>
        <v>170309.71463999999</v>
      </c>
      <c r="G66" s="14">
        <f>G67*G68</f>
        <v>240113.45757</v>
      </c>
      <c r="H66" s="14">
        <f>H67*H68</f>
        <v>212323.79502896999</v>
      </c>
      <c r="I66" s="14">
        <v>251714.28907</v>
      </c>
      <c r="J66" s="14">
        <f>219.18248465703*1000</f>
        <v>219182.48465703</v>
      </c>
      <c r="K66" s="14">
        <v>279413.17434999999</v>
      </c>
      <c r="L66" s="14">
        <f>260.025006529455*1000</f>
        <v>260025.00652945501</v>
      </c>
      <c r="M66" s="6"/>
      <c r="N66" s="12"/>
      <c r="O66" s="46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8"/>
    </row>
    <row r="67" spans="1:31" s="8" customFormat="1" ht="27">
      <c r="A67" s="43" t="s">
        <v>29</v>
      </c>
      <c r="B67" s="44"/>
      <c r="C67" s="45"/>
      <c r="D67" s="30" t="s">
        <v>125</v>
      </c>
      <c r="E67" s="16" t="s">
        <v>126</v>
      </c>
      <c r="F67" s="41">
        <v>102946.8</v>
      </c>
      <c r="G67" s="41">
        <v>152303.31200000001</v>
      </c>
      <c r="H67" s="26">
        <v>125684.46</v>
      </c>
      <c r="I67" s="26">
        <v>154902.163</v>
      </c>
      <c r="J67" s="26">
        <v>125684.46</v>
      </c>
      <c r="K67" s="26">
        <v>144956.16399999996</v>
      </c>
      <c r="L67" s="26">
        <v>125684.46</v>
      </c>
      <c r="M67" s="6"/>
      <c r="N67" s="12"/>
      <c r="O67" s="46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8"/>
    </row>
    <row r="68" spans="1:31" s="8" customFormat="1" ht="67.5">
      <c r="A68" s="43" t="s">
        <v>86</v>
      </c>
      <c r="B68" s="44"/>
      <c r="C68" s="45"/>
      <c r="D68" s="30" t="s">
        <v>127</v>
      </c>
      <c r="E68" s="16" t="s">
        <v>128</v>
      </c>
      <c r="F68" s="18">
        <v>1.6543468533261838</v>
      </c>
      <c r="G68" s="18">
        <v>1.5765478400758612</v>
      </c>
      <c r="H68" s="25">
        <v>1.6893400745722262</v>
      </c>
      <c r="I68" s="25">
        <f>I66/I67</f>
        <v>1.6249888587417594</v>
      </c>
      <c r="J68" s="25">
        <f t="shared" ref="J68:K68" si="22">J66/J67</f>
        <v>1.7439107798770825</v>
      </c>
      <c r="K68" s="25">
        <f t="shared" si="22"/>
        <v>1.9275701469997513</v>
      </c>
      <c r="L68" s="25">
        <f>L66/L67</f>
        <v>2.0688715735378502</v>
      </c>
      <c r="M68" s="6"/>
      <c r="N68" s="12"/>
      <c r="O68" s="46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8"/>
    </row>
    <row r="69" spans="1:31" s="8" customFormat="1" ht="67.5">
      <c r="A69" s="43" t="s">
        <v>129</v>
      </c>
      <c r="B69" s="44"/>
      <c r="C69" s="45"/>
      <c r="D69" s="30" t="s">
        <v>130</v>
      </c>
      <c r="E69" s="16" t="s">
        <v>25</v>
      </c>
      <c r="F69" s="6" t="s">
        <v>25</v>
      </c>
      <c r="G69" s="6" t="s">
        <v>25</v>
      </c>
      <c r="H69" s="6" t="s">
        <v>25</v>
      </c>
      <c r="I69" s="6" t="s">
        <v>25</v>
      </c>
      <c r="J69" s="6" t="s">
        <v>25</v>
      </c>
      <c r="K69" s="6"/>
      <c r="L69" s="6" t="s">
        <v>25</v>
      </c>
      <c r="M69" s="6" t="s">
        <v>25</v>
      </c>
      <c r="N69" s="6" t="s">
        <v>25</v>
      </c>
      <c r="O69" s="49" t="s">
        <v>25</v>
      </c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1"/>
    </row>
    <row r="70" spans="1:31" s="8" customFormat="1" ht="27">
      <c r="A70" s="43" t="s">
        <v>26</v>
      </c>
      <c r="B70" s="44"/>
      <c r="C70" s="45"/>
      <c r="D70" s="30" t="s">
        <v>131</v>
      </c>
      <c r="E70" s="16" t="s">
        <v>132</v>
      </c>
      <c r="F70" s="32">
        <v>72603</v>
      </c>
      <c r="G70" s="32">
        <v>72608</v>
      </c>
      <c r="H70" s="26"/>
      <c r="I70" s="26">
        <v>72608</v>
      </c>
      <c r="J70" s="21">
        <v>72358</v>
      </c>
      <c r="K70" s="21">
        <v>72358</v>
      </c>
      <c r="L70" s="21">
        <v>75289</v>
      </c>
      <c r="M70" s="6"/>
      <c r="N70" s="12"/>
      <c r="O70" s="46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8"/>
    </row>
    <row r="71" spans="1:31" s="8" customFormat="1" ht="27">
      <c r="A71" s="43" t="s">
        <v>133</v>
      </c>
      <c r="B71" s="44"/>
      <c r="C71" s="45"/>
      <c r="D71" s="30" t="s">
        <v>134</v>
      </c>
      <c r="E71" s="16" t="s">
        <v>135</v>
      </c>
      <c r="F71" s="33">
        <v>438.21</v>
      </c>
      <c r="G71" s="34">
        <v>454.55</v>
      </c>
      <c r="H71" s="22"/>
      <c r="I71" s="27">
        <v>806.37</v>
      </c>
      <c r="J71" s="21">
        <v>816.5</v>
      </c>
      <c r="K71" s="21">
        <v>816.5</v>
      </c>
      <c r="L71" s="21">
        <f>816.5+5</f>
        <v>821.5</v>
      </c>
      <c r="M71" s="6"/>
      <c r="N71" s="12"/>
      <c r="O71" s="46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8"/>
    </row>
    <row r="72" spans="1:31" s="8" customFormat="1" ht="27">
      <c r="A72" s="43" t="s">
        <v>136</v>
      </c>
      <c r="B72" s="44"/>
      <c r="C72" s="45"/>
      <c r="D72" s="30" t="s">
        <v>137</v>
      </c>
      <c r="E72" s="16" t="s">
        <v>135</v>
      </c>
      <c r="F72" s="33">
        <v>438.21</v>
      </c>
      <c r="G72" s="34">
        <v>454.55</v>
      </c>
      <c r="H72" s="22"/>
      <c r="I72" s="27">
        <f>I71</f>
        <v>806.37</v>
      </c>
      <c r="J72" s="21">
        <v>816.5</v>
      </c>
      <c r="K72" s="21">
        <v>816.5</v>
      </c>
      <c r="L72" s="21">
        <f>816.5+5</f>
        <v>821.5</v>
      </c>
      <c r="M72" s="6"/>
      <c r="N72" s="12"/>
      <c r="O72" s="46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8"/>
    </row>
    <row r="73" spans="1:31" s="8" customFormat="1" ht="27">
      <c r="A73" s="43" t="s">
        <v>138</v>
      </c>
      <c r="B73" s="44"/>
      <c r="C73" s="45"/>
      <c r="D73" s="30" t="s">
        <v>139</v>
      </c>
      <c r="E73" s="16" t="s">
        <v>140</v>
      </c>
      <c r="F73" s="34">
        <f>F74+F75</f>
        <v>4391.1914999999999</v>
      </c>
      <c r="G73" s="34">
        <v>4235.01</v>
      </c>
      <c r="H73" s="27">
        <f>H74+H75</f>
        <v>4391.1914999999999</v>
      </c>
      <c r="I73" s="27">
        <f>I74+I75</f>
        <v>4314.08</v>
      </c>
      <c r="J73" s="25">
        <f>J74+J75</f>
        <v>4267.96</v>
      </c>
      <c r="K73" s="42">
        <f>K74+K75</f>
        <v>4399.7663380000004</v>
      </c>
      <c r="L73" s="25">
        <f>L74+L75</f>
        <v>4329.53</v>
      </c>
      <c r="M73" s="6"/>
      <c r="N73" s="12"/>
      <c r="O73" s="46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8"/>
    </row>
    <row r="74" spans="1:31" s="8" customFormat="1" ht="40.5">
      <c r="A74" s="43" t="s">
        <v>141</v>
      </c>
      <c r="B74" s="44"/>
      <c r="C74" s="45"/>
      <c r="D74" s="10" t="s">
        <v>142</v>
      </c>
      <c r="E74" s="16" t="s">
        <v>140</v>
      </c>
      <c r="F74" s="34">
        <v>1705.29</v>
      </c>
      <c r="G74" s="34">
        <v>1751.162</v>
      </c>
      <c r="H74" s="27">
        <v>1705.29</v>
      </c>
      <c r="I74" s="27">
        <v>1780.5</v>
      </c>
      <c r="J74" s="25">
        <v>1758.09</v>
      </c>
      <c r="K74" s="42">
        <v>1815.8226330000002</v>
      </c>
      <c r="L74" s="21">
        <v>1781.4860000000001</v>
      </c>
      <c r="M74" s="6"/>
      <c r="N74" s="12"/>
      <c r="O74" s="46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8"/>
    </row>
    <row r="75" spans="1:31" s="8" customFormat="1" ht="40.5">
      <c r="A75" s="23"/>
      <c r="B75" s="44" t="s">
        <v>143</v>
      </c>
      <c r="C75" s="45"/>
      <c r="D75" s="10" t="s">
        <v>144</v>
      </c>
      <c r="E75" s="16" t="s">
        <v>140</v>
      </c>
      <c r="F75" s="34">
        <v>2685.9014999999999</v>
      </c>
      <c r="G75" s="34">
        <v>2483.8440000000001</v>
      </c>
      <c r="H75" s="27">
        <v>2685.9014999999999</v>
      </c>
      <c r="I75" s="27">
        <v>2533.58</v>
      </c>
      <c r="J75" s="25">
        <v>2509.87</v>
      </c>
      <c r="K75" s="42">
        <v>2583.9437050000001</v>
      </c>
      <c r="L75" s="21">
        <f>2546.959+1.085</f>
        <v>2548.0439999999999</v>
      </c>
      <c r="M75" s="6"/>
      <c r="N75" s="12"/>
      <c r="O75" s="49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1"/>
    </row>
    <row r="76" spans="1:31" s="8" customFormat="1" ht="27">
      <c r="A76" s="43" t="s">
        <v>145</v>
      </c>
      <c r="B76" s="44"/>
      <c r="C76" s="45"/>
      <c r="D76" s="30" t="s">
        <v>146</v>
      </c>
      <c r="E76" s="16" t="s">
        <v>140</v>
      </c>
      <c r="F76" s="34">
        <v>7904.1</v>
      </c>
      <c r="G76" s="15">
        <v>8172.9</v>
      </c>
      <c r="H76" s="27">
        <v>7904.1</v>
      </c>
      <c r="I76" s="28">
        <v>8368.7000000000007</v>
      </c>
      <c r="J76" s="25">
        <v>8172.9</v>
      </c>
      <c r="K76" s="21">
        <f>K77</f>
        <v>8607.2999999999993</v>
      </c>
      <c r="L76" s="21">
        <v>8368.7000000000007</v>
      </c>
      <c r="M76" s="6"/>
      <c r="N76" s="12"/>
      <c r="O76" s="46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8"/>
    </row>
    <row r="77" spans="1:31" s="8" customFormat="1" ht="27">
      <c r="A77" s="43" t="s">
        <v>147</v>
      </c>
      <c r="B77" s="44"/>
      <c r="C77" s="45"/>
      <c r="D77" s="30" t="s">
        <v>148</v>
      </c>
      <c r="E77" s="16" t="s">
        <v>140</v>
      </c>
      <c r="F77" s="34">
        <v>7904.1</v>
      </c>
      <c r="G77" s="34">
        <v>8172.9</v>
      </c>
      <c r="H77" s="27">
        <v>7904.1</v>
      </c>
      <c r="I77" s="28">
        <v>8368.7000000000007</v>
      </c>
      <c r="J77" s="25">
        <v>8172.9</v>
      </c>
      <c r="K77" s="21">
        <v>8607.2999999999993</v>
      </c>
      <c r="L77" s="21">
        <v>8368.7000000000007</v>
      </c>
      <c r="M77" s="6"/>
      <c r="N77" s="12"/>
      <c r="O77" s="46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8"/>
    </row>
    <row r="78" spans="1:31" s="8" customFormat="1" ht="13.5">
      <c r="A78" s="43" t="s">
        <v>149</v>
      </c>
      <c r="B78" s="44"/>
      <c r="C78" s="45"/>
      <c r="D78" s="30" t="s">
        <v>150</v>
      </c>
      <c r="E78" s="16" t="s">
        <v>151</v>
      </c>
      <c r="F78" s="34">
        <f>F79+F80</f>
        <v>1749.675</v>
      </c>
      <c r="G78" s="34">
        <v>1680.65</v>
      </c>
      <c r="H78" s="27">
        <f>H79+H80</f>
        <v>1749.675</v>
      </c>
      <c r="I78" s="27">
        <f>I79+I80</f>
        <v>1721.25</v>
      </c>
      <c r="J78" s="25">
        <f>J79+J80</f>
        <v>1695.23648</v>
      </c>
      <c r="K78" s="25">
        <f>K79+K80</f>
        <v>1764.0346600000003</v>
      </c>
      <c r="L78" s="21">
        <v>1728.04</v>
      </c>
      <c r="M78" s="6"/>
      <c r="N78" s="12"/>
      <c r="O78" s="46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8"/>
    </row>
    <row r="79" spans="1:31" s="8" customFormat="1" ht="27">
      <c r="A79" s="43" t="s">
        <v>152</v>
      </c>
      <c r="B79" s="44"/>
      <c r="C79" s="45"/>
      <c r="D79" s="10" t="s">
        <v>153</v>
      </c>
      <c r="E79" s="16" t="s">
        <v>151</v>
      </c>
      <c r="F79" s="34">
        <v>578.49</v>
      </c>
      <c r="G79" s="6">
        <v>591.4</v>
      </c>
      <c r="H79" s="27">
        <v>578.49</v>
      </c>
      <c r="I79" s="21">
        <v>602.05999999999995</v>
      </c>
      <c r="J79" s="25">
        <v>596.34928000000002</v>
      </c>
      <c r="K79" s="25">
        <v>619.25978999999995</v>
      </c>
      <c r="L79" s="21">
        <v>1125.48</v>
      </c>
      <c r="M79" s="6"/>
      <c r="N79" s="12"/>
      <c r="O79" s="46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8"/>
    </row>
    <row r="80" spans="1:31" s="8" customFormat="1" ht="13.5">
      <c r="A80" s="23"/>
      <c r="B80" s="44" t="s">
        <v>154</v>
      </c>
      <c r="C80" s="45"/>
      <c r="D80" s="16" t="s">
        <v>155</v>
      </c>
      <c r="E80" s="16" t="s">
        <v>151</v>
      </c>
      <c r="F80" s="34">
        <v>1171.1849999999999</v>
      </c>
      <c r="G80" s="34">
        <v>1089.25</v>
      </c>
      <c r="H80" s="27">
        <v>1171.1849999999999</v>
      </c>
      <c r="I80" s="27">
        <v>1119.19</v>
      </c>
      <c r="J80" s="25">
        <v>1098.8871999999999</v>
      </c>
      <c r="K80" s="42">
        <v>1144.7748700000002</v>
      </c>
      <c r="L80" s="21">
        <f>602.56</f>
        <v>602.55999999999995</v>
      </c>
      <c r="M80" s="6"/>
      <c r="N80" s="12"/>
      <c r="O80" s="49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1"/>
    </row>
    <row r="81" spans="1:31" s="8" customFormat="1" ht="13.5">
      <c r="A81" s="43" t="s">
        <v>156</v>
      </c>
      <c r="B81" s="44"/>
      <c r="C81" s="45"/>
      <c r="D81" s="30" t="s">
        <v>157</v>
      </c>
      <c r="E81" s="16" t="s">
        <v>158</v>
      </c>
      <c r="F81" s="34">
        <f>980.1/1749.675%</f>
        <v>56.016117278923232</v>
      </c>
      <c r="G81" s="14">
        <v>53.722071817451585</v>
      </c>
      <c r="H81" s="27">
        <f>980.1/1749.675%</f>
        <v>56.016117278923232</v>
      </c>
      <c r="I81" s="27">
        <f>923.6/1721.25%</f>
        <v>53.658678286129273</v>
      </c>
      <c r="J81" s="21"/>
      <c r="K81" s="21">
        <v>53.3</v>
      </c>
      <c r="L81" s="21">
        <v>53.6</v>
      </c>
      <c r="M81" s="6"/>
      <c r="N81" s="12"/>
      <c r="O81" s="46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8"/>
    </row>
    <row r="82" spans="1:31" s="8" customFormat="1" ht="27">
      <c r="A82" s="43" t="s">
        <v>159</v>
      </c>
      <c r="B82" s="44"/>
      <c r="C82" s="45"/>
      <c r="D82" s="30" t="s">
        <v>160</v>
      </c>
      <c r="E82" s="16" t="s">
        <v>28</v>
      </c>
      <c r="F82" s="35"/>
      <c r="G82" s="34">
        <v>114284.72296</v>
      </c>
      <c r="H82" s="21"/>
      <c r="I82" s="27">
        <v>26631.370749999998</v>
      </c>
      <c r="J82" s="21"/>
      <c r="K82" s="27">
        <v>72423.899160000001</v>
      </c>
      <c r="L82" s="21"/>
      <c r="M82" s="6"/>
      <c r="N82" s="12"/>
      <c r="O82" s="46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8"/>
    </row>
    <row r="83" spans="1:31" s="8" customFormat="1" ht="27">
      <c r="A83" s="43" t="s">
        <v>161</v>
      </c>
      <c r="B83" s="44"/>
      <c r="C83" s="45"/>
      <c r="D83" s="30" t="s">
        <v>162</v>
      </c>
      <c r="E83" s="16" t="s">
        <v>28</v>
      </c>
      <c r="F83" s="35"/>
      <c r="G83" s="34">
        <v>91908.825939999995</v>
      </c>
      <c r="H83" s="21"/>
      <c r="I83" s="27">
        <f>I82</f>
        <v>26631.370749999998</v>
      </c>
      <c r="J83" s="21"/>
      <c r="K83" s="27">
        <v>49095.606500000002</v>
      </c>
      <c r="L83" s="21"/>
      <c r="M83" s="6"/>
      <c r="N83" s="12"/>
      <c r="O83" s="46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8"/>
    </row>
    <row r="84" spans="1:31" s="8" customFormat="1" ht="40.5">
      <c r="A84" s="43" t="s">
        <v>163</v>
      </c>
      <c r="B84" s="44"/>
      <c r="C84" s="45"/>
      <c r="D84" s="30" t="s">
        <v>164</v>
      </c>
      <c r="E84" s="16" t="s">
        <v>158</v>
      </c>
      <c r="F84" s="6">
        <v>16.5</v>
      </c>
      <c r="G84" s="6" t="s">
        <v>25</v>
      </c>
      <c r="H84" s="6">
        <v>16.5</v>
      </c>
      <c r="I84" s="6" t="s">
        <v>25</v>
      </c>
      <c r="J84" s="21" t="s">
        <v>25</v>
      </c>
      <c r="K84" s="21"/>
      <c r="L84" s="21" t="s">
        <v>25</v>
      </c>
      <c r="M84" s="6" t="s">
        <v>25</v>
      </c>
      <c r="N84" s="6" t="s">
        <v>25</v>
      </c>
      <c r="O84" s="49" t="s">
        <v>25</v>
      </c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1"/>
    </row>
    <row r="86" spans="1:31" s="1" customFormat="1" ht="12.75"/>
    <row r="87" spans="1:31" s="1" customFormat="1" ht="12.75">
      <c r="A87" s="52" t="s">
        <v>165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</row>
    <row r="88" spans="1:31" s="1" customFormat="1" ht="12.75">
      <c r="A88" s="52" t="s">
        <v>166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s="1" customFormat="1" ht="12.75">
      <c r="A89" s="52" t="s">
        <v>167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</row>
    <row r="90" spans="1:31" s="1" customFormat="1" ht="12.75">
      <c r="A90" s="52" t="s">
        <v>168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</row>
    <row r="91" spans="1:31" s="1" customFormat="1" ht="12.75">
      <c r="A91" s="52" t="s">
        <v>169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</row>
  </sheetData>
  <mergeCells count="155">
    <mergeCell ref="D12:E12"/>
    <mergeCell ref="A15:C16"/>
    <mergeCell ref="D15:D16"/>
    <mergeCell ref="E15:E16"/>
    <mergeCell ref="A5:AE5"/>
    <mergeCell ref="A6:AE6"/>
    <mergeCell ref="A7:AE7"/>
    <mergeCell ref="A8:AE8"/>
    <mergeCell ref="D11:E11"/>
    <mergeCell ref="F15:G15"/>
    <mergeCell ref="J15:K15"/>
    <mergeCell ref="E10:K10"/>
    <mergeCell ref="A18:C18"/>
    <mergeCell ref="O18:AE18"/>
    <mergeCell ref="A19:C19"/>
    <mergeCell ref="O19:AE19"/>
    <mergeCell ref="H15:I15"/>
    <mergeCell ref="O15:AE16"/>
    <mergeCell ref="A17:C17"/>
    <mergeCell ref="O17:AE17"/>
    <mergeCell ref="A22:C22"/>
    <mergeCell ref="O22:AE22"/>
    <mergeCell ref="A23:C23"/>
    <mergeCell ref="O23:AE23"/>
    <mergeCell ref="A20:C20"/>
    <mergeCell ref="O20:AE20"/>
    <mergeCell ref="A21:C21"/>
    <mergeCell ref="O21:AE21"/>
    <mergeCell ref="A26:C26"/>
    <mergeCell ref="O26:AE26"/>
    <mergeCell ref="A27:C27"/>
    <mergeCell ref="O27:AE27"/>
    <mergeCell ref="A24:C24"/>
    <mergeCell ref="O24:AE24"/>
    <mergeCell ref="A25:C25"/>
    <mergeCell ref="O25:AE25"/>
    <mergeCell ref="A30:C30"/>
    <mergeCell ref="O30:AE30"/>
    <mergeCell ref="A31:C31"/>
    <mergeCell ref="O31:AE31"/>
    <mergeCell ref="A28:C28"/>
    <mergeCell ref="O28:AE28"/>
    <mergeCell ref="A29:C29"/>
    <mergeCell ref="O29:AE29"/>
    <mergeCell ref="A34:C34"/>
    <mergeCell ref="O34:AE34"/>
    <mergeCell ref="A35:C35"/>
    <mergeCell ref="O35:AE35"/>
    <mergeCell ref="A32:C32"/>
    <mergeCell ref="O32:AE32"/>
    <mergeCell ref="A33:C33"/>
    <mergeCell ref="O33:AE33"/>
    <mergeCell ref="A38:C38"/>
    <mergeCell ref="O38:AE38"/>
    <mergeCell ref="A39:C39"/>
    <mergeCell ref="O39:AE39"/>
    <mergeCell ref="A36:C36"/>
    <mergeCell ref="O36:AE36"/>
    <mergeCell ref="A37:C37"/>
    <mergeCell ref="O37:AE37"/>
    <mergeCell ref="A42:C42"/>
    <mergeCell ref="O42:AE42"/>
    <mergeCell ref="A43:C43"/>
    <mergeCell ref="O43:AE43"/>
    <mergeCell ref="A40:C40"/>
    <mergeCell ref="O40:AE40"/>
    <mergeCell ref="A41:C41"/>
    <mergeCell ref="O41:AE41"/>
    <mergeCell ref="A46:C46"/>
    <mergeCell ref="O46:AE46"/>
    <mergeCell ref="A47:C47"/>
    <mergeCell ref="O47:AE47"/>
    <mergeCell ref="A44:C44"/>
    <mergeCell ref="O44:AE44"/>
    <mergeCell ref="A45:C45"/>
    <mergeCell ref="O45:AE45"/>
    <mergeCell ref="A50:C50"/>
    <mergeCell ref="O50:AE50"/>
    <mergeCell ref="A51:C51"/>
    <mergeCell ref="O51:AE51"/>
    <mergeCell ref="A48:C48"/>
    <mergeCell ref="O48:AE48"/>
    <mergeCell ref="A49:C49"/>
    <mergeCell ref="O49:AE49"/>
    <mergeCell ref="A54:C54"/>
    <mergeCell ref="O54:AE54"/>
    <mergeCell ref="A55:C55"/>
    <mergeCell ref="O55:AE55"/>
    <mergeCell ref="A52:C52"/>
    <mergeCell ref="O52:AE52"/>
    <mergeCell ref="A53:C53"/>
    <mergeCell ref="O53:AE53"/>
    <mergeCell ref="A58:C58"/>
    <mergeCell ref="O58:AE58"/>
    <mergeCell ref="A59:C59"/>
    <mergeCell ref="O59:AE59"/>
    <mergeCell ref="A56:C56"/>
    <mergeCell ref="O56:AE56"/>
    <mergeCell ref="A57:C57"/>
    <mergeCell ref="O57:AE57"/>
    <mergeCell ref="B62:C62"/>
    <mergeCell ref="O62:AE62"/>
    <mergeCell ref="B63:C63"/>
    <mergeCell ref="O63:AE63"/>
    <mergeCell ref="A60:C60"/>
    <mergeCell ref="O60:AE60"/>
    <mergeCell ref="A61:C61"/>
    <mergeCell ref="O61:AE61"/>
    <mergeCell ref="A66:C66"/>
    <mergeCell ref="O66:AE66"/>
    <mergeCell ref="A67:C67"/>
    <mergeCell ref="O67:AE67"/>
    <mergeCell ref="A64:C64"/>
    <mergeCell ref="O64:AE64"/>
    <mergeCell ref="A65:C65"/>
    <mergeCell ref="O65:AE65"/>
    <mergeCell ref="A70:C70"/>
    <mergeCell ref="O70:AE70"/>
    <mergeCell ref="A71:C71"/>
    <mergeCell ref="O71:AE71"/>
    <mergeCell ref="A68:C68"/>
    <mergeCell ref="O68:AE68"/>
    <mergeCell ref="A69:C69"/>
    <mergeCell ref="O69:AE69"/>
    <mergeCell ref="A74:C74"/>
    <mergeCell ref="O74:AE74"/>
    <mergeCell ref="B75:C75"/>
    <mergeCell ref="O75:AE75"/>
    <mergeCell ref="A72:C72"/>
    <mergeCell ref="O72:AE72"/>
    <mergeCell ref="A73:C73"/>
    <mergeCell ref="O73:AE73"/>
    <mergeCell ref="A78:C78"/>
    <mergeCell ref="O78:AE78"/>
    <mergeCell ref="A79:C79"/>
    <mergeCell ref="O79:AE79"/>
    <mergeCell ref="A76:C76"/>
    <mergeCell ref="O76:AE76"/>
    <mergeCell ref="A77:C77"/>
    <mergeCell ref="O77:AE77"/>
    <mergeCell ref="A82:C82"/>
    <mergeCell ref="O82:AE82"/>
    <mergeCell ref="A83:C83"/>
    <mergeCell ref="O83:AE83"/>
    <mergeCell ref="B80:C80"/>
    <mergeCell ref="O80:AE80"/>
    <mergeCell ref="A81:C81"/>
    <mergeCell ref="O81:AE81"/>
    <mergeCell ref="A89:AE89"/>
    <mergeCell ref="A90:AE90"/>
    <mergeCell ref="A91:AE91"/>
    <mergeCell ref="A84:C84"/>
    <mergeCell ref="O84:AE84"/>
    <mergeCell ref="A87:AE87"/>
    <mergeCell ref="A88:AE88"/>
  </mergeCells>
  <pageMargins left="0.19685039370078741" right="0.19685039370078741" top="0.23622047244094491" bottom="0.15748031496062992" header="0.19685039370078741" footer="0.19685039370078741"/>
  <pageSetup paperSize="9" scale="54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n.osipovich</dc:creator>
  <cp:lastModifiedBy>g.ilyuschenko</cp:lastModifiedBy>
  <cp:lastPrinted>2017-03-31T09:40:47Z</cp:lastPrinted>
  <dcterms:created xsi:type="dcterms:W3CDTF">2017-03-31T09:10:57Z</dcterms:created>
  <dcterms:modified xsi:type="dcterms:W3CDTF">2018-05-09T23:11:41Z</dcterms:modified>
</cp:coreProperties>
</file>